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5" r:id="rId1"/>
  </sheets>
  <definedNames>
    <definedName name="_xlnm.Print_Area" localSheetId="0">'2023'!$B$1:$AD$34</definedName>
  </definedNames>
  <calcPr calcId="152511"/>
</workbook>
</file>

<file path=xl/calcChain.xml><?xml version="1.0" encoding="utf-8"?>
<calcChain xmlns="http://schemas.openxmlformats.org/spreadsheetml/2006/main">
  <c r="P30" i="5" l="1"/>
  <c r="P25" i="5"/>
  <c r="P24" i="5"/>
  <c r="AD24" i="5"/>
  <c r="P23" i="5"/>
  <c r="AD23" i="5"/>
  <c r="P22" i="5"/>
  <c r="P21" i="5"/>
  <c r="AD21" i="5"/>
  <c r="P20" i="5"/>
  <c r="AD20" i="5"/>
  <c r="P19" i="5"/>
  <c r="AD19" i="5"/>
  <c r="P18" i="5"/>
  <c r="P17" i="5"/>
  <c r="AD17" i="5"/>
  <c r="P16" i="5"/>
  <c r="P15" i="5"/>
  <c r="P14" i="5"/>
  <c r="AD14" i="5"/>
  <c r="P13" i="5"/>
  <c r="P11" i="5"/>
  <c r="AD11" i="5"/>
  <c r="P10" i="5"/>
  <c r="AD10" i="5"/>
  <c r="P9" i="5"/>
  <c r="AD9" i="5"/>
  <c r="P8" i="5"/>
  <c r="N25" i="5"/>
  <c r="N24" i="5"/>
  <c r="N23" i="5"/>
  <c r="N22" i="5"/>
  <c r="N21" i="5"/>
  <c r="N20" i="5"/>
  <c r="N19" i="5"/>
  <c r="N18" i="5"/>
  <c r="AD18" i="5"/>
  <c r="N17" i="5"/>
  <c r="N16" i="5"/>
  <c r="AD16" i="5"/>
  <c r="N15" i="5"/>
  <c r="N14" i="5"/>
  <c r="N11" i="5"/>
  <c r="N10" i="5"/>
  <c r="N9" i="5"/>
  <c r="N8" i="5"/>
  <c r="AD8" i="5"/>
  <c r="L18" i="5"/>
  <c r="L25" i="5"/>
  <c r="AD25" i="5"/>
  <c r="L24" i="5"/>
  <c r="L23" i="5"/>
  <c r="L22" i="5"/>
  <c r="L21" i="5"/>
  <c r="L20" i="5"/>
  <c r="L19" i="5"/>
  <c r="L17" i="5"/>
  <c r="L16" i="5"/>
  <c r="L15" i="5"/>
  <c r="AD15" i="5"/>
  <c r="L14" i="5"/>
  <c r="L11" i="5"/>
  <c r="L10" i="5"/>
  <c r="L9" i="5"/>
  <c r="L8" i="5"/>
  <c r="J25" i="5"/>
  <c r="J24" i="5"/>
  <c r="J23" i="5"/>
  <c r="J22" i="5"/>
  <c r="AD22" i="5"/>
  <c r="J21" i="5"/>
  <c r="J20" i="5"/>
  <c r="J19" i="5"/>
  <c r="J18" i="5"/>
  <c r="J17" i="5"/>
  <c r="J16" i="5"/>
  <c r="J15" i="5"/>
  <c r="J14" i="5"/>
  <c r="J11" i="5"/>
  <c r="J10" i="5"/>
  <c r="J9" i="5"/>
  <c r="J8" i="5"/>
  <c r="H25" i="5"/>
  <c r="H24" i="5"/>
  <c r="H22" i="5"/>
  <c r="H21" i="5"/>
  <c r="H20" i="5"/>
  <c r="H18" i="5"/>
  <c r="H17" i="5"/>
  <c r="H16" i="5"/>
  <c r="H15" i="5"/>
  <c r="H14" i="5"/>
  <c r="H11" i="5"/>
  <c r="H7" i="5"/>
  <c r="H10" i="5"/>
  <c r="H9" i="5"/>
  <c r="H8" i="5"/>
  <c r="AD30" i="5"/>
  <c r="V28" i="5"/>
  <c r="V27" i="5"/>
  <c r="V7" i="5"/>
  <c r="T28" i="5"/>
  <c r="T27" i="5"/>
  <c r="Z28" i="5"/>
  <c r="Z27" i="5"/>
  <c r="AD29" i="5"/>
  <c r="AD28" i="5"/>
  <c r="AD27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R28" i="5"/>
  <c r="R27" i="5"/>
  <c r="R7" i="5"/>
  <c r="T7" i="5"/>
  <c r="T6" i="5"/>
  <c r="V12" i="5"/>
  <c r="T12" i="5"/>
  <c r="R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X31" i="5"/>
  <c r="R6" i="5"/>
  <c r="R31" i="5"/>
  <c r="V6" i="5"/>
  <c r="V31" i="5"/>
  <c r="H12" i="5"/>
  <c r="H6" i="5"/>
  <c r="H31" i="5"/>
  <c r="J12" i="5"/>
  <c r="J7" i="5"/>
  <c r="J6" i="5"/>
  <c r="J31" i="5"/>
  <c r="L12" i="5"/>
  <c r="L7" i="5"/>
  <c r="L6" i="5"/>
  <c r="L31" i="5"/>
  <c r="N12" i="5"/>
  <c r="N6" i="5"/>
  <c r="N31" i="5"/>
  <c r="N7" i="5"/>
  <c r="P12" i="5"/>
  <c r="P6" i="5"/>
  <c r="P31" i="5"/>
  <c r="AD13" i="5"/>
  <c r="AD7" i="5"/>
  <c r="P7" i="5"/>
  <c r="AD12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<sst xmlns="http://schemas.openxmlformats.org/spreadsheetml/2006/main" count="45" uniqueCount="45">
  <si>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</si>
  <si>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</si>
  <si>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</si>
  <si>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</si>
  <si>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</si>
  <si>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</si>
  <si>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</si>
  <si>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</si>
  <si>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</si>
  <si>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</si>
  <si>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</si>
  <si>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</si>
  <si>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</si>
  <si>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</si>
  <si>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</si>
  <si>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</si>
  <si>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</si>
  <si>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</si>
  <si>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</si>
  <si>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</si>
  <si>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</si>
  <si>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</si>
  <si>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</si>
  <si>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</si>
  <si>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</si>
  <si>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</si>
  <si>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</si>
  <si>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</si>
  <si>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</si>
  <si>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</si>
  <si>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</si>
  <si>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</si>
  <si>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</si>
  <si>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</si>
  <si>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</si>
  <si>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</si>
  <si>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</si>
  <si>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</si>
  <si>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</si>
  <si>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</si>
  <si>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</si>
  <si>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</si>
  <si>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</si>
  <si>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2023</t>
  </si>
  <si>
    <t>Data Atualizacao :  01/01/203 a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</si>
</sst>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20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0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P31" sqref="P3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710937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5651858.8300000001</v>
      </c>
      <c r="G6" s="13"/>
      <c r="H6" s="29">
        <f>H7+H12</f>
        <v>7548356.8900000006</v>
      </c>
      <c r="I6" s="13"/>
      <c r="J6" s="29">
        <f>J7+J12</f>
        <v>8683768.9800000004</v>
      </c>
      <c r="K6" s="13"/>
      <c r="L6" s="29">
        <f>L7+L12</f>
        <v>8351261.4699999988</v>
      </c>
      <c r="M6" s="13"/>
      <c r="N6" s="29">
        <f>N7+N12</f>
        <v>14447517.950000003</v>
      </c>
      <c r="O6" s="13"/>
      <c r="P6" s="29">
        <f>P7+P12</f>
        <v>8954019.1299999952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53636783.25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5291548.3900000006</v>
      </c>
      <c r="G7" s="14"/>
      <c r="H7" s="27">
        <f>H8+H9+H10+H11</f>
        <v>5300141.4000000004</v>
      </c>
      <c r="I7" s="14"/>
      <c r="J7" s="27">
        <f>J8+J9+J10+J11</f>
        <v>5150009.3100000005</v>
      </c>
      <c r="K7" s="14"/>
      <c r="L7" s="27">
        <f>L8+L9+L10+L11</f>
        <v>5215586.3599999985</v>
      </c>
      <c r="M7" s="14"/>
      <c r="N7" s="27">
        <f>N8+N9+N10+N11</f>
        <v>5988572.2900000019</v>
      </c>
      <c r="O7" s="14"/>
      <c r="P7" s="27">
        <f>P8+P9+P10+P11</f>
        <v>5856703.3699999955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32802561.119999997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>
        <f>35710.91-F8</f>
        <v>16972.830000000002</v>
      </c>
      <c r="I8" s="19"/>
      <c r="J8" s="18">
        <f>54559.46-F8-H8</f>
        <v>18848.549999999996</v>
      </c>
      <c r="K8" s="19"/>
      <c r="L8" s="20">
        <f>72908.55-F8-H8-J8</f>
        <v>18349.090000000004</v>
      </c>
      <c r="M8" s="19"/>
      <c r="N8" s="20">
        <f>99678.15-F8-H8-J8-L8</f>
        <v>26769.599999999991</v>
      </c>
      <c r="O8" s="19"/>
      <c r="P8" s="20">
        <f>120630.98-F8-H8-J8-L8-N8</f>
        <v>20952.829999999994</v>
      </c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120630.97999999998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>
        <f>8072647.37-F9</f>
        <v>4085088.2600000002</v>
      </c>
      <c r="I9" s="19"/>
      <c r="J9" s="18">
        <f>11964560.21-F9-H9</f>
        <v>3891912.8400000012</v>
      </c>
      <c r="K9" s="19"/>
      <c r="L9" s="20">
        <f>15958482.77-F9-H9-J9</f>
        <v>3993922.5599999991</v>
      </c>
      <c r="M9" s="19"/>
      <c r="N9" s="20">
        <f>20517630.92-F9-H9-J9-L9</f>
        <v>4559148.1500000022</v>
      </c>
      <c r="O9" s="19"/>
      <c r="P9" s="20">
        <f>25091127.54-F9-H9-J9-L9-N9</f>
        <v>4573496.6199999955</v>
      </c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25091127.539999999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>
        <f>2482445.99-F10</f>
        <v>1197671.9800000002</v>
      </c>
      <c r="I10" s="19"/>
      <c r="J10" s="18">
        <f>3707840.77-F10-H10</f>
        <v>1225394.7799999996</v>
      </c>
      <c r="K10" s="19"/>
      <c r="L10" s="20">
        <f>4910728.89-F10-H10-J10</f>
        <v>1202888.1199999999</v>
      </c>
      <c r="M10" s="19"/>
      <c r="N10" s="20">
        <f>6310184.97-F10-H10-J10-L10</f>
        <v>1399456.0800000003</v>
      </c>
      <c r="O10" s="19"/>
      <c r="P10" s="20">
        <f>7566875.92-F10-H10-J10-L10-N10</f>
        <v>1256690.95</v>
      </c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7566875.9199999999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>
        <f>885.52-F11</f>
        <v>408.33</v>
      </c>
      <c r="I11" s="19"/>
      <c r="J11" s="18">
        <f>14738.66-F11-H11</f>
        <v>13853.14</v>
      </c>
      <c r="K11" s="19"/>
      <c r="L11" s="20">
        <f>15165.25-F11-H11-J11</f>
        <v>426.59000000000015</v>
      </c>
      <c r="M11" s="19"/>
      <c r="N11" s="20">
        <f>18363.71-F11-H11-J11-L11</f>
        <v>3198.4599999999991</v>
      </c>
      <c r="O11" s="19"/>
      <c r="P11" s="20">
        <f>23926.68-F11-H11-J11-L11-N11</f>
        <v>5562.9700000000012</v>
      </c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23926.68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360310.43999999994</v>
      </c>
      <c r="G12" s="23"/>
      <c r="H12" s="32">
        <f>SUM(H13:H26)</f>
        <v>2248215.4899999998</v>
      </c>
      <c r="I12" s="23"/>
      <c r="J12" s="32">
        <f>SUM(J13:J26)</f>
        <v>3533759.67</v>
      </c>
      <c r="K12" s="23"/>
      <c r="L12" s="32">
        <f>SUM(L13:L26)</f>
        <v>3135675.11</v>
      </c>
      <c r="M12" s="23"/>
      <c r="N12" s="32">
        <f>SUM(N13:N26)</f>
        <v>8458945.660000002</v>
      </c>
      <c r="O12" s="23"/>
      <c r="P12" s="32">
        <f>SUM(P13:P26)</f>
        <v>3097315.76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20834222.129999999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0</v>
      </c>
      <c r="M13" s="19"/>
      <c r="N13" s="18">
        <v>1980084.96</v>
      </c>
      <c r="O13" s="19"/>
      <c r="P13" s="18">
        <f>1980084.96-N13</f>
        <v>0</v>
      </c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1980084.96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>
        <f>44479.68-F14</f>
        <v>23331.98</v>
      </c>
      <c r="I14" s="19"/>
      <c r="J14" s="18">
        <f>67905.3-F14-H14</f>
        <v>23425.620000000006</v>
      </c>
      <c r="K14" s="19"/>
      <c r="L14" s="18">
        <f>88733.34-F14-H14-J14</f>
        <v>20828.039999999997</v>
      </c>
      <c r="M14" s="19"/>
      <c r="N14" s="20">
        <f>111528.05-F14-H14-J14-L14</f>
        <v>22794.710000000003</v>
      </c>
      <c r="O14" s="19"/>
      <c r="P14" s="20">
        <f>131681.31-F14-H14-J14-L14-N14</f>
        <v>20153.259999999998</v>
      </c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131681.31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>
        <f>64738.66-F15</f>
        <v>62683.100000000006</v>
      </c>
      <c r="I15" s="19"/>
      <c r="J15" s="18">
        <f>139325.54-F15-H15</f>
        <v>74586.880000000005</v>
      </c>
      <c r="K15" s="19"/>
      <c r="L15" s="20">
        <f>228055.06-F15-H15-J15</f>
        <v>88729.51999999999</v>
      </c>
      <c r="M15" s="19"/>
      <c r="N15" s="20">
        <f>327093.42-F15-H15-J15-L15</f>
        <v>99038.360000000015</v>
      </c>
      <c r="O15" s="19"/>
      <c r="P15" s="20">
        <f>428475.1-F15-H15-J15-L15-N15</f>
        <v>101381.67999999993</v>
      </c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428475.1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13998-F16</f>
        <v>13998</v>
      </c>
      <c r="I16" s="19"/>
      <c r="J16" s="18">
        <f>53762.46-H16</f>
        <v>39764.46</v>
      </c>
      <c r="K16" s="19"/>
      <c r="L16" s="20">
        <f>63303.81-H16-J16</f>
        <v>9541.3499999999985</v>
      </c>
      <c r="M16" s="19"/>
      <c r="N16" s="20">
        <f>75197.69-H16-J16-L16</f>
        <v>11893.880000000005</v>
      </c>
      <c r="O16" s="19"/>
      <c r="P16" s="20">
        <f>110347.69-H16-J16-L16-N16</f>
        <v>35150</v>
      </c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110347.69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>
        <f>259264.79-F17</f>
        <v>252134.9</v>
      </c>
      <c r="I17" s="19"/>
      <c r="J17" s="18">
        <f>518530.04-F17-H17</f>
        <v>259265.24999999997</v>
      </c>
      <c r="K17" s="19"/>
      <c r="L17" s="20">
        <f>687398.21-F17-H17-J17</f>
        <v>168868.16999999995</v>
      </c>
      <c r="M17" s="19"/>
      <c r="N17" s="20">
        <f>1038333.99-F17-H17-J17-L17</f>
        <v>350935.78</v>
      </c>
      <c r="O17" s="19"/>
      <c r="P17" s="20">
        <f>1312010.1-F17-H17-J17-L17-N17</f>
        <v>273676.11000000034</v>
      </c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1312010.1000000003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>
        <f>32962.52-F18</f>
        <v>29740.399999999998</v>
      </c>
      <c r="I18" s="19"/>
      <c r="J18" s="18">
        <f>71825.1-F18-H18</f>
        <v>38862.580000000016</v>
      </c>
      <c r="K18" s="19"/>
      <c r="L18" s="20">
        <f>96637.73-F18-H18-J18</f>
        <v>24812.62999999999</v>
      </c>
      <c r="M18" s="19"/>
      <c r="N18" s="18">
        <f>114530.93-F18-H18-J18-L18</f>
        <v>17893.199999999997</v>
      </c>
      <c r="O18" s="19"/>
      <c r="P18" s="20">
        <f>122839.58-F18-H18-J18-L18-N18</f>
        <v>8308.6500000000087</v>
      </c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122839.58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374964.98</v>
      </c>
      <c r="I19" s="19"/>
      <c r="J19" s="18">
        <f>749929.96-H19</f>
        <v>374964.98</v>
      </c>
      <c r="K19" s="19"/>
      <c r="L19" s="18">
        <f>1124894.94-H19-J19</f>
        <v>374964.98</v>
      </c>
      <c r="M19" s="19"/>
      <c r="N19" s="18">
        <f>1498226.01-H19-J19-L19</f>
        <v>373331.07000000007</v>
      </c>
      <c r="O19" s="19"/>
      <c r="P19" s="18">
        <f>1842013.88-H19-J19-L19-N19</f>
        <v>343787.86999999988</v>
      </c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1842013.88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>
        <f>1587784.13-F20</f>
        <v>1301533.1599999999</v>
      </c>
      <c r="I20" s="19"/>
      <c r="J20" s="18">
        <f>2916767.44-F20-H20</f>
        <v>1328983.3099999998</v>
      </c>
      <c r="K20" s="19"/>
      <c r="L20" s="20">
        <f>4623907.84-F20-H20-J20</f>
        <v>1707140.4000000001</v>
      </c>
      <c r="M20" s="19"/>
      <c r="N20" s="20">
        <f>5586224.46-F20-H20-J20-L20</f>
        <v>962316.62000000034</v>
      </c>
      <c r="O20" s="19"/>
      <c r="P20" s="20">
        <f>6520418.72-F20-H20-J20-L20-N20</f>
        <v>934194.25999999978</v>
      </c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6520418.7199999997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f>67462.85-F21</f>
        <v>67462.850000000006</v>
      </c>
      <c r="I21" s="19"/>
      <c r="J21" s="18">
        <f>1121271.54-H21</f>
        <v>1053808.69</v>
      </c>
      <c r="K21" s="19"/>
      <c r="L21" s="20">
        <f>1750102.15-H21-J21</f>
        <v>628830.60999999987</v>
      </c>
      <c r="M21" s="19"/>
      <c r="N21" s="20">
        <f>6220841.08-H21-J21-L21</f>
        <v>4470738.9300000016</v>
      </c>
      <c r="O21" s="19"/>
      <c r="P21" s="20">
        <f>6721003.09-H21-J21-L21-N21</f>
        <v>500162.00999999978</v>
      </c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6721003.0900000017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>
        <f>73224.93-F22</f>
        <v>39127.19999999999</v>
      </c>
      <c r="I22" s="19"/>
      <c r="J22" s="18">
        <f>108564.66-F22-H22</f>
        <v>35339.730000000003</v>
      </c>
      <c r="K22" s="19"/>
      <c r="L22" s="20">
        <f>144206.36-F22-H22-J22</f>
        <v>35641.69999999999</v>
      </c>
      <c r="M22" s="19"/>
      <c r="N22" s="20">
        <f>186290.1-F22-H22-J22-L22</f>
        <v>42083.740000000013</v>
      </c>
      <c r="O22" s="19"/>
      <c r="P22" s="20">
        <f>224275.95-F22-H22-J22-L22-N22</f>
        <v>37985.850000000013</v>
      </c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224275.95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74053.070000000007</v>
      </c>
      <c r="I23" s="19"/>
      <c r="J23" s="18">
        <f>257707.36-H23</f>
        <v>183654.28999999998</v>
      </c>
      <c r="K23" s="19"/>
      <c r="L23" s="18">
        <f>297542.03-H23-J23</f>
        <v>39834.670000000042</v>
      </c>
      <c r="M23" s="19"/>
      <c r="N23" s="18">
        <f>424431.86-H23-J23-L23</f>
        <v>126889.82999999996</v>
      </c>
      <c r="O23" s="19"/>
      <c r="P23" s="18">
        <f>463711.05-H23-J23-L23-N23</f>
        <v>39279.19</v>
      </c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463711.05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>
        <f>14563.69-F24</f>
        <v>8411.26</v>
      </c>
      <c r="I24" s="19"/>
      <c r="J24" s="18">
        <f>134860.23-F24-H24</f>
        <v>120296.54000000002</v>
      </c>
      <c r="K24" s="19"/>
      <c r="L24" s="18">
        <f>170511.32-F24-H24-J24</f>
        <v>35651.089999999982</v>
      </c>
      <c r="M24" s="19"/>
      <c r="N24" s="18">
        <f>170648.68-F24-H24-J24-L24</f>
        <v>137.35999999998603</v>
      </c>
      <c r="O24" s="19"/>
      <c r="P24" s="18">
        <f>972307.36-F24-H24-J24-L24-N24</f>
        <v>801658.67999999993</v>
      </c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972307.35999999987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>
        <f>1028.63-F25</f>
        <v>774.59000000000015</v>
      </c>
      <c r="I25" s="19"/>
      <c r="J25" s="18">
        <f>1835.97-F25-H25</f>
        <v>807.33999999999992</v>
      </c>
      <c r="K25" s="19"/>
      <c r="L25" s="20">
        <f>2667.92-F25-H25-J25</f>
        <v>831.95</v>
      </c>
      <c r="M25" s="19"/>
      <c r="N25" s="20">
        <f>3475.14-F25-H25-J25-L25</f>
        <v>807.2199999999998</v>
      </c>
      <c r="O25" s="19"/>
      <c r="P25" s="20">
        <f>5053.34-F25-H25-J25-L25-N25</f>
        <v>1578.2000000000003</v>
      </c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5053.34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>
        <v>0</v>
      </c>
      <c r="O26" s="19"/>
      <c r="P26" s="18">
        <v>0</v>
      </c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7445.6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7445.6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7445.6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7445.6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>
        <v>0</v>
      </c>
      <c r="O29" s="19"/>
      <c r="P29" s="18">
        <v>0</v>
      </c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0</v>
      </c>
      <c r="K30" s="19"/>
      <c r="L30" s="20">
        <v>0</v>
      </c>
      <c r="M30" s="19"/>
      <c r="N30" s="20">
        <v>7445.6</v>
      </c>
      <c r="O30" s="19"/>
      <c r="P30" s="20">
        <f>7445.6-N30</f>
        <v>0</v>
      </c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7445.6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5651858.8300000001</v>
      </c>
      <c r="G31" s="37"/>
      <c r="H31" s="35">
        <f>H27+H6</f>
        <v>7548356.8900000006</v>
      </c>
      <c r="I31" s="37"/>
      <c r="J31" s="35">
        <f>J27+J6</f>
        <v>8683768.9800000004</v>
      </c>
      <c r="K31" s="37"/>
      <c r="L31" s="35">
        <f>L27+L6</f>
        <v>8351261.4699999988</v>
      </c>
      <c r="M31" s="37"/>
      <c r="N31" s="35">
        <f>N27+N6</f>
        <v>14454963.550000003</v>
      </c>
      <c r="O31" s="37"/>
      <c r="P31" s="35">
        <f>P27+P6</f>
        <v>8954019.1299999952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53644228.850000001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2023-08-01T16:56:05Z</dcterms:modified>
</cp:coreProperties>
</file>