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5" r:id="rId1"/>
  </sheets>
  <definedNames>
    <definedName name="_xlnm.Print_Area" localSheetId="0">'2023'!$B$1:$AD$34</definedName>
  </definedNames>
  <calcPr calcId="152511"/>
</workbook>
</file>

<file path=xl/calcChain.xml><?xml version="1.0" encoding="utf-8"?>
<calcChain xmlns="http://schemas.openxmlformats.org/spreadsheetml/2006/main">
  <c r="J25" i="5" l="1"/>
  <c r="J24" i="5"/>
  <c r="J23" i="5"/>
  <c r="J22" i="5"/>
  <c r="AD22" i="5"/>
  <c r="J21" i="5"/>
  <c r="AD21" i="5"/>
  <c r="J20" i="5"/>
  <c r="AD20" i="5"/>
  <c r="J19" i="5"/>
  <c r="J18" i="5"/>
  <c r="J17" i="5"/>
  <c r="J16" i="5"/>
  <c r="AD16" i="5"/>
  <c r="J15" i="5"/>
  <c r="AD15" i="5"/>
  <c r="J14" i="5"/>
  <c r="J11" i="5"/>
  <c r="AD11" i="5"/>
  <c r="J10" i="5"/>
  <c r="J9" i="5"/>
  <c r="J8" i="5"/>
  <c r="AD8" i="5"/>
  <c r="H25" i="5"/>
  <c r="AD25" i="5"/>
  <c r="H24" i="5"/>
  <c r="AD24" i="5"/>
  <c r="H22" i="5"/>
  <c r="H21" i="5"/>
  <c r="H20" i="5"/>
  <c r="H18" i="5"/>
  <c r="H17" i="5"/>
  <c r="H16" i="5"/>
  <c r="H15" i="5"/>
  <c r="H14" i="5"/>
  <c r="H11" i="5"/>
  <c r="H7" i="5"/>
  <c r="H10" i="5"/>
  <c r="H9" i="5"/>
  <c r="AD9" i="5"/>
  <c r="H8" i="5"/>
  <c r="AD30" i="5"/>
  <c r="AD28" i="5"/>
  <c r="AD27" i="5"/>
  <c r="AD19" i="5"/>
  <c r="AD17" i="5"/>
  <c r="AD13" i="5"/>
  <c r="AD23" i="5"/>
  <c r="AD10" i="5"/>
  <c r="AD18" i="5"/>
  <c r="V28" i="5"/>
  <c r="V27" i="5"/>
  <c r="V7" i="5"/>
  <c r="T28" i="5"/>
  <c r="T27" i="5"/>
  <c r="N7" i="5"/>
  <c r="Z28" i="5"/>
  <c r="Z27" i="5"/>
  <c r="AD29" i="5"/>
  <c r="AB28" i="5"/>
  <c r="AB27" i="5"/>
  <c r="F7" i="5"/>
  <c r="F12" i="5"/>
  <c r="F6" i="5"/>
  <c r="F31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N31" i="5"/>
  <c r="L7" i="5"/>
  <c r="P7" i="5"/>
  <c r="R28" i="5"/>
  <c r="R27" i="5"/>
  <c r="R7" i="5"/>
  <c r="T7" i="5"/>
  <c r="T6" i="5"/>
  <c r="V12" i="5"/>
  <c r="N12" i="5"/>
  <c r="N6" i="5"/>
  <c r="L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Z31" i="5"/>
  <c r="T31" i="5"/>
  <c r="X31" i="5"/>
  <c r="P6" i="5"/>
  <c r="P31" i="5"/>
  <c r="R6" i="5"/>
  <c r="R31" i="5"/>
  <c r="L6" i="5"/>
  <c r="L31" i="5"/>
  <c r="V6" i="5"/>
  <c r="V31" i="5"/>
  <c r="H12" i="5"/>
  <c r="H6" i="5"/>
  <c r="H31" i="5"/>
  <c r="J12" i="5"/>
  <c r="AD14" i="5"/>
  <c r="J7" i="5"/>
  <c r="AD7" i="5"/>
  <c r="AD12" i="5"/>
  <c r="J6" i="5"/>
  <c r="J31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<sst xmlns="http://schemas.openxmlformats.org/spreadsheetml/2006/main" count="45" uniqueCount="45">
  <si>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</si>
  <si>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</si>
  <si>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</si>
  <si>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</si>
  <si>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</si>
  <si>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</si>
  <si>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</si>
  <si>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</si>
  <si>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</si>
  <si>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</si>
  <si>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</si>
  <si>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</si>
  <si>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</si>
  <si>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</si>
  <si>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</si>
  <si>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</si>
  <si>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</si>
  <si>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</si>
  <si>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</si>
  <si>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</si>
  <si>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</si>
  <si>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</si>
  <si>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</si>
  <si>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</si>
  <si>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</si>
  <si>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</si>
  <si>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</si>
  <si>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</si>
  <si>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</si>
  <si>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</si>
  <si>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</si>
  <si>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</si>
  <si>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</si>
  <si>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</si>
  <si>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</si>
  <si>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</si>
  <si>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</si>
  <si>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</si>
  <si>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</si>
  <si>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</si>
  <si>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</si>
  <si>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</si>
  <si>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</si>
  <si>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Data Atualizacao :  01/01/203 a 31/03/2023</t>
  </si>
  <si>
    <t>fonte: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</si>
</sst>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0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1" sqref="B1:AD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43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5651858.8300000001</v>
      </c>
      <c r="G6" s="13"/>
      <c r="H6" s="29">
        <f>H7+H12</f>
        <v>7548356.8900000006</v>
      </c>
      <c r="I6" s="13"/>
      <c r="J6" s="29">
        <f>J7+J12</f>
        <v>8683768.9800000004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21883984.700000003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5291548.3900000006</v>
      </c>
      <c r="G7" s="14"/>
      <c r="H7" s="27">
        <f>H8+H9+H10+H11</f>
        <v>5300141.4000000004</v>
      </c>
      <c r="I7" s="14"/>
      <c r="J7" s="27">
        <f>J8+J9+J10+J11</f>
        <v>5150009.3100000005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15741699.100000001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18738.080000000002</v>
      </c>
      <c r="G8" s="19"/>
      <c r="H8" s="18">
        <f>35710.91-F8</f>
        <v>16972.830000000002</v>
      </c>
      <c r="I8" s="19"/>
      <c r="J8" s="18">
        <f>54559.46-F8-H8</f>
        <v>18848.549999999996</v>
      </c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54559.46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3987559.11</v>
      </c>
      <c r="G9" s="19"/>
      <c r="H9" s="18">
        <f>8072647.37-F9</f>
        <v>4085088.2600000002</v>
      </c>
      <c r="I9" s="19"/>
      <c r="J9" s="18">
        <f>11964560.21-F9-H9</f>
        <v>3891912.8400000012</v>
      </c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11964560.210000001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1284774.01</v>
      </c>
      <c r="G10" s="19"/>
      <c r="H10" s="18">
        <f>2482445.99-F10</f>
        <v>1197671.9800000002</v>
      </c>
      <c r="I10" s="19"/>
      <c r="J10" s="18">
        <f>3707840.77-F10-H10</f>
        <v>1225394.7799999996</v>
      </c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3707840.7699999996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477.19</v>
      </c>
      <c r="G11" s="19"/>
      <c r="H11" s="18">
        <f>885.52-F11</f>
        <v>408.33</v>
      </c>
      <c r="I11" s="19"/>
      <c r="J11" s="18">
        <f>14738.66-F11-H11</f>
        <v>13853.14</v>
      </c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14738.66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360310.43999999994</v>
      </c>
      <c r="G12" s="23"/>
      <c r="H12" s="32">
        <f>SUM(H13:H26)</f>
        <v>2248215.4899999998</v>
      </c>
      <c r="I12" s="23"/>
      <c r="J12" s="32">
        <f>SUM(J13:J26)</f>
        <v>3533759.67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6142285.6000000006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21147.7</v>
      </c>
      <c r="G14" s="19"/>
      <c r="H14" s="18">
        <f>44479.68-F14</f>
        <v>23331.98</v>
      </c>
      <c r="I14" s="19"/>
      <c r="J14" s="18">
        <f>67905.3-F14-H14</f>
        <v>23425.620000000006</v>
      </c>
      <c r="K14" s="19"/>
      <c r="L14" s="18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67905.3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2055.56</v>
      </c>
      <c r="G15" s="19"/>
      <c r="H15" s="18">
        <f>64738.66-F15</f>
        <v>62683.100000000006</v>
      </c>
      <c r="I15" s="19"/>
      <c r="J15" s="18">
        <f>139325.54-F15-H15</f>
        <v>74586.880000000005</v>
      </c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139325.54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13998-F16</f>
        <v>13998</v>
      </c>
      <c r="I16" s="19"/>
      <c r="J16" s="18">
        <f>53762.46-H16</f>
        <v>39764.46</v>
      </c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53762.46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7129.89</v>
      </c>
      <c r="G17" s="19"/>
      <c r="H17" s="18">
        <f>259264.79-F17</f>
        <v>252134.9</v>
      </c>
      <c r="I17" s="19"/>
      <c r="J17" s="18">
        <f>518530.04-F17-H17</f>
        <v>259265.24999999997</v>
      </c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518530.04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3222.12</v>
      </c>
      <c r="G18" s="19"/>
      <c r="H18" s="18">
        <f>32962.52-F18</f>
        <v>29740.399999999998</v>
      </c>
      <c r="I18" s="19"/>
      <c r="J18" s="18">
        <f>71825.1-F18-H18</f>
        <v>38862.580000000016</v>
      </c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71825.100000000006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374964.98</v>
      </c>
      <c r="I19" s="19"/>
      <c r="J19" s="18">
        <f>749929.96-H19</f>
        <v>374964.98</v>
      </c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749929.96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286250.96999999997</v>
      </c>
      <c r="G20" s="19"/>
      <c r="H20" s="18">
        <f>1587784.13-F20</f>
        <v>1301533.1599999999</v>
      </c>
      <c r="I20" s="19"/>
      <c r="J20" s="18">
        <f>2916767.44-F20-H20</f>
        <v>1328983.3099999998</v>
      </c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2916767.4399999995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f>67462.85-F21</f>
        <v>67462.850000000006</v>
      </c>
      <c r="I21" s="19"/>
      <c r="J21" s="18">
        <f>1121271.54-H21</f>
        <v>1053808.69</v>
      </c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1121271.54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34097.730000000003</v>
      </c>
      <c r="G22" s="19"/>
      <c r="H22" s="18">
        <f>73224.93-F22</f>
        <v>39127.19999999999</v>
      </c>
      <c r="I22" s="19"/>
      <c r="J22" s="18">
        <f>108564.66-F22-H22</f>
        <v>35339.730000000003</v>
      </c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108564.66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74053.070000000007</v>
      </c>
      <c r="I23" s="19"/>
      <c r="J23" s="18">
        <f>257707.36-H23</f>
        <v>183654.28999999998</v>
      </c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257707.36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6152.43</v>
      </c>
      <c r="G24" s="19"/>
      <c r="H24" s="18">
        <f>14563.69-F24</f>
        <v>8411.26</v>
      </c>
      <c r="I24" s="19"/>
      <c r="J24" s="18">
        <f>134860.23-F24-H24</f>
        <v>120296.54000000002</v>
      </c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134860.23000000001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254.04</v>
      </c>
      <c r="G25" s="19"/>
      <c r="H25" s="18">
        <f>1028.63-F25</f>
        <v>774.59000000000015</v>
      </c>
      <c r="I25" s="19"/>
      <c r="J25" s="18">
        <f>1835.97-F25-H25</f>
        <v>807.33999999999992</v>
      </c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1835.97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0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0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0</v>
      </c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0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5651858.8300000001</v>
      </c>
      <c r="G31" s="37"/>
      <c r="H31" s="35">
        <f>H27+H6</f>
        <v>7548356.8900000006</v>
      </c>
      <c r="I31" s="37"/>
      <c r="J31" s="35">
        <f>J27+J6</f>
        <v>8683768.9800000004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21883984.700000003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44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2023-05-29T20:17:03Z</dcterms:modified>
</cp:coreProperties>
</file>