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30003675-A4CC-4631-BC48-08202C709023}" xr6:coauthVersionLast="47" xr6:coauthVersionMax="47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5" l="1"/>
  <c r="X28" i="5" s="1"/>
  <c r="X27" i="5" s="1"/>
  <c r="V30" i="5"/>
  <c r="V28" i="5"/>
  <c r="V27" i="5" s="1"/>
  <c r="V24" i="5"/>
  <c r="X24" i="5" s="1"/>
  <c r="T30" i="5"/>
  <c r="T28" i="5" s="1"/>
  <c r="T27" i="5" s="1"/>
  <c r="T24" i="5"/>
  <c r="AD24" i="5" s="1"/>
  <c r="R24" i="5"/>
  <c r="P30" i="5"/>
  <c r="P28" i="5" s="1"/>
  <c r="P27" i="5" s="1"/>
  <c r="P24" i="5"/>
  <c r="N30" i="5"/>
  <c r="N28" i="5" s="1"/>
  <c r="N27" i="5" s="1"/>
  <c r="N25" i="5"/>
  <c r="N24" i="5"/>
  <c r="L30" i="5"/>
  <c r="R30" i="5" s="1"/>
  <c r="L25" i="5"/>
  <c r="L19" i="5"/>
  <c r="L18" i="5"/>
  <c r="L16" i="5"/>
  <c r="N16" i="5" s="1"/>
  <c r="L9" i="5"/>
  <c r="N9" i="5" s="1"/>
  <c r="J21" i="5"/>
  <c r="J19" i="5"/>
  <c r="J18" i="5"/>
  <c r="J17" i="5"/>
  <c r="L17" i="5" s="1"/>
  <c r="N17" i="5" s="1"/>
  <c r="J15" i="5"/>
  <c r="J9" i="5"/>
  <c r="H23" i="5"/>
  <c r="J23" i="5" s="1"/>
  <c r="H22" i="5"/>
  <c r="J22" i="5" s="1"/>
  <c r="H20" i="5"/>
  <c r="H15" i="5"/>
  <c r="H14" i="5"/>
  <c r="H11" i="5"/>
  <c r="H10" i="5"/>
  <c r="H9" i="5"/>
  <c r="H8" i="5"/>
  <c r="Z28" i="5"/>
  <c r="Z27" i="5"/>
  <c r="Z31" i="5" s="1"/>
  <c r="AD29" i="5"/>
  <c r="AB28" i="5"/>
  <c r="AB27" i="5"/>
  <c r="F7" i="5"/>
  <c r="F6" i="5" s="1"/>
  <c r="F12" i="5"/>
  <c r="H28" i="5"/>
  <c r="H27" i="5"/>
  <c r="F28" i="5"/>
  <c r="F27" i="5" s="1"/>
  <c r="AD26" i="5"/>
  <c r="Z12" i="5"/>
  <c r="Z6" i="5"/>
  <c r="J28" i="5"/>
  <c r="J27" i="5"/>
  <c r="L28" i="5"/>
  <c r="L27" i="5" s="1"/>
  <c r="Z7" i="5"/>
  <c r="AB12" i="5"/>
  <c r="AB7" i="5"/>
  <c r="AB6" i="5" s="1"/>
  <c r="AB31" i="5" s="1"/>
  <c r="N13" i="5"/>
  <c r="P13" i="5"/>
  <c r="R13" i="5"/>
  <c r="T13" i="5"/>
  <c r="AD30" i="5" l="1"/>
  <c r="AD28" i="5" s="1"/>
  <c r="AD27" i="5" s="1"/>
  <c r="R28" i="5"/>
  <c r="R27" i="5" s="1"/>
  <c r="F31" i="5"/>
  <c r="T16" i="5"/>
  <c r="X16" i="5" s="1"/>
  <c r="AD16" i="5" s="1"/>
  <c r="V16" i="5"/>
  <c r="P16" i="5"/>
  <c r="N18" i="5"/>
  <c r="H7" i="5"/>
  <c r="H6" i="5" s="1"/>
  <c r="H31" i="5" s="1"/>
  <c r="L10" i="5"/>
  <c r="L20" i="5"/>
  <c r="N19" i="5"/>
  <c r="P17" i="5"/>
  <c r="V13" i="5"/>
  <c r="H12" i="5"/>
  <c r="J8" i="5"/>
  <c r="L21" i="5"/>
  <c r="P9" i="5"/>
  <c r="P18" i="5"/>
  <c r="P25" i="5"/>
  <c r="R16" i="5"/>
  <c r="J20" i="5"/>
  <c r="J10" i="5"/>
  <c r="L15" i="5"/>
  <c r="L23" i="5"/>
  <c r="P19" i="5"/>
  <c r="T17" i="5"/>
  <c r="L22" i="5"/>
  <c r="J11" i="5"/>
  <c r="N15" i="5"/>
  <c r="P15" i="5" s="1"/>
  <c r="R19" i="5"/>
  <c r="R17" i="5"/>
  <c r="V17" i="5" s="1"/>
  <c r="X17" i="5" s="1"/>
  <c r="J14" i="5"/>
  <c r="P10" i="5" l="1"/>
  <c r="R10" i="5" s="1"/>
  <c r="AD17" i="5"/>
  <c r="R20" i="5"/>
  <c r="N21" i="5"/>
  <c r="R15" i="5"/>
  <c r="J12" i="5"/>
  <c r="L14" i="5"/>
  <c r="L12" i="5" s="1"/>
  <c r="N20" i="5"/>
  <c r="R9" i="5"/>
  <c r="T9" i="5" s="1"/>
  <c r="L11" i="5"/>
  <c r="X13" i="5"/>
  <c r="T19" i="5"/>
  <c r="V19" i="5" s="1"/>
  <c r="X19" i="5" s="1"/>
  <c r="R18" i="5"/>
  <c r="V15" i="5"/>
  <c r="X15" i="5" s="1"/>
  <c r="AD15" i="5" s="1"/>
  <c r="P20" i="5"/>
  <c r="T15" i="5"/>
  <c r="N22" i="5"/>
  <c r="R25" i="5"/>
  <c r="P22" i="5"/>
  <c r="T20" i="5"/>
  <c r="N8" i="5"/>
  <c r="J7" i="5"/>
  <c r="L8" i="5"/>
  <c r="P8" i="5"/>
  <c r="P21" i="5"/>
  <c r="N23" i="5"/>
  <c r="N10" i="5"/>
  <c r="X9" i="5" l="1"/>
  <c r="X20" i="5"/>
  <c r="AD20" i="5" s="1"/>
  <c r="T10" i="5"/>
  <c r="X10" i="5" s="1"/>
  <c r="X18" i="5"/>
  <c r="AD18" i="5" s="1"/>
  <c r="N14" i="5"/>
  <c r="L7" i="5"/>
  <c r="L6" i="5" s="1"/>
  <c r="L31" i="5" s="1"/>
  <c r="R8" i="5"/>
  <c r="V20" i="5"/>
  <c r="AD19" i="5"/>
  <c r="AD9" i="5"/>
  <c r="R21" i="5"/>
  <c r="N11" i="5"/>
  <c r="J6" i="5"/>
  <c r="J31" i="5" s="1"/>
  <c r="T25" i="5"/>
  <c r="V25" i="5" s="1"/>
  <c r="AD13" i="5"/>
  <c r="P23" i="5"/>
  <c r="V9" i="5"/>
  <c r="V10" i="5"/>
  <c r="T18" i="5"/>
  <c r="V18" i="5"/>
  <c r="R22" i="5"/>
  <c r="P14" i="5"/>
  <c r="P12" i="5" s="1"/>
  <c r="X25" i="5" l="1"/>
  <c r="AD25" i="5" s="1"/>
  <c r="V22" i="5"/>
  <c r="AD10" i="5"/>
  <c r="R11" i="5"/>
  <c r="P11" i="5"/>
  <c r="P7" i="5" s="1"/>
  <c r="P6" i="5" s="1"/>
  <c r="P31" i="5" s="1"/>
  <c r="T21" i="5"/>
  <c r="V8" i="5"/>
  <c r="T22" i="5"/>
  <c r="X22" i="5" s="1"/>
  <c r="AD22" i="5" s="1"/>
  <c r="T8" i="5"/>
  <c r="N7" i="5"/>
  <c r="N12" i="5"/>
  <c r="R14" i="5"/>
  <c r="R12" i="5" s="1"/>
  <c r="R23" i="5"/>
  <c r="T23" i="5" s="1"/>
  <c r="V23" i="5" l="1"/>
  <c r="AD23" i="5" s="1"/>
  <c r="X8" i="5"/>
  <c r="N6" i="5"/>
  <c r="N31" i="5" s="1"/>
  <c r="R7" i="5"/>
  <c r="R6" i="5" s="1"/>
  <c r="R31" i="5" s="1"/>
  <c r="X23" i="5"/>
  <c r="T11" i="5"/>
  <c r="V21" i="5"/>
  <c r="T14" i="5"/>
  <c r="T12" i="5" s="1"/>
  <c r="X21" i="5" l="1"/>
  <c r="AD21" i="5" s="1"/>
  <c r="V11" i="5"/>
  <c r="V7" i="5" s="1"/>
  <c r="AD8" i="5"/>
  <c r="T7" i="5"/>
  <c r="T6" i="5" s="1"/>
  <c r="T31" i="5" s="1"/>
  <c r="V14" i="5"/>
  <c r="X11" i="5" l="1"/>
  <c r="X7" i="5" s="1"/>
  <c r="V12" i="5"/>
  <c r="V6" i="5" s="1"/>
  <c r="V31" i="5" s="1"/>
  <c r="X14" i="5"/>
  <c r="X12" i="5" s="1"/>
  <c r="AD11" i="5"/>
  <c r="AD7" i="5" s="1"/>
  <c r="X6" i="5" l="1"/>
  <c r="X31" i="5" s="1"/>
  <c r="AD14" i="5"/>
  <c r="AD12" i="5" s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<sst xmlns="http://schemas.openxmlformats.org/spreadsheetml/2006/main" count="45" uniqueCount="45">
  <si>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</si>
  <si>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</si>
  <si>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</si>
  <si>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</si>
  <si>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</si>
  <si>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</si>
  <si>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</si>
  <si>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</si>
  <si>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</si>
  <si>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</si>
  <si>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</si>
  <si>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</si>
  <si>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</si>
  <si>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</si>
  <si>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</si>
  <si>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</si>
  <si>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</si>
  <si>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</si>
  <si>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</si>
  <si>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</si>
  <si>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</si>
  <si>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</si>
  <si>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</si>
  <si>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</si>
  <si>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</si>
  <si>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</si>
  <si>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</si>
  <si>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</si>
  <si>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</si>
  <si>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</si>
  <si>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</si>
  <si>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</si>
  <si>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</si>
  <si>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</si>
  <si>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</si>
  <si>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</si>
  <si>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</si>
  <si>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</si>
  <si>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</si>
  <si>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</si>
  <si>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</si>
  <si>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</si>
  <si>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</si>
  <si>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</si>
  <si>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01/01/2021 a 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</si>
</sst>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63DC53-BC69-4592-992E-DB4672939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C4E12E9-708F-40CB-A505-42EC666169A2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84" name="Imagem 3">
          <a:extLst>
            <a:ext uri="{FF2B5EF4-FFF2-40B4-BE49-F238E27FC236}">
              <a16:creationId xmlns:a16="http://schemas.microsoft.com/office/drawing/2014/main" id="{70150601-634D-4D6F-B784-F1BD7CC4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3" sqref="B3:D4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.140625" customWidth="1"/>
    <col min="24" max="24" width="15.7109375" customWidth="1"/>
    <col min="25" max="25" width="2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6912809.6400000006</v>
      </c>
      <c r="Q6" s="13"/>
      <c r="R6" s="29">
        <f>R7+R12</f>
        <v>9610861.6900000013</v>
      </c>
      <c r="S6" s="13"/>
      <c r="T6" s="29">
        <f>T7+T12</f>
        <v>7019419.3299999963</v>
      </c>
      <c r="U6" s="13"/>
      <c r="V6" s="29">
        <f>V7+V12</f>
        <v>6688799.5300000003</v>
      </c>
      <c r="W6" s="13"/>
      <c r="X6" s="29">
        <f>X7+X12</f>
        <v>6957000.2199999969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68491693.139999986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5050884.1000000006</v>
      </c>
      <c r="Q7" s="14"/>
      <c r="R7" s="27">
        <f>R8+R9+R10+R11</f>
        <v>4535525.33</v>
      </c>
      <c r="S7" s="14"/>
      <c r="T7" s="27">
        <f>T8+T9+T10+T11</f>
        <v>4764112.9099999955</v>
      </c>
      <c r="U7" s="14"/>
      <c r="V7" s="27">
        <f>V8+V9+V10+V11</f>
        <v>4567837.8500000006</v>
      </c>
      <c r="W7" s="14"/>
      <c r="X7" s="27">
        <f>X8+X9+X10+X11</f>
        <v>4615272.8899999969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46200207.599999994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>
        <f>88501.47-F8-H8-J8-L8-N8</f>
        <v>13957.410000000005</v>
      </c>
      <c r="Q8" s="19"/>
      <c r="R8" s="20">
        <f>104241.29-F8-H8-J8-L8-N8-P8</f>
        <v>15739.819999999991</v>
      </c>
      <c r="S8" s="19"/>
      <c r="T8" s="20">
        <f>118748.53-F8-H8-J8-L8-N8-P8-R8</f>
        <v>14507.240000000007</v>
      </c>
      <c r="U8" s="21"/>
      <c r="V8" s="20">
        <f>134863.09-F8-H8-J8-L8-N8-P8-R8-T8</f>
        <v>16114.559999999989</v>
      </c>
      <c r="W8" s="21"/>
      <c r="X8" s="20">
        <f>150492.46-F8-H8-J8-L8-N8-P8-R8-T8-V8</f>
        <v>15629.370000000004</v>
      </c>
      <c r="Y8" s="41"/>
      <c r="Z8" s="18"/>
      <c r="AA8" s="41"/>
      <c r="AB8" s="18"/>
      <c r="AC8" s="21"/>
      <c r="AD8" s="15">
        <f>F8+H8+J8+L8+N8+P8+R8+T8+V8+X8+Z8+AB8</f>
        <v>150492.46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>
        <f>21104911.85-F9-H9-J9-L9-N9</f>
        <v>3907562.97</v>
      </c>
      <c r="Q9" s="19"/>
      <c r="R9" s="20">
        <f>24519708.48-F9-H9-J9-L9-N9-P9</f>
        <v>3414796.6300000013</v>
      </c>
      <c r="S9" s="19"/>
      <c r="T9" s="20">
        <f>28195753.06-F9-H9-J9-L9-N9-P9-R9</f>
        <v>3676044.5799999959</v>
      </c>
      <c r="U9" s="21"/>
      <c r="V9" s="20">
        <f>31670647.83-F9-H9-J9-L9-N9-P9-R9-T9</f>
        <v>3474894.77</v>
      </c>
      <c r="W9" s="21"/>
      <c r="X9" s="20">
        <f>35192721.76-F9-H9-J9-L9-N9-P9-R9-T9-V9</f>
        <v>3522073.9299999974</v>
      </c>
      <c r="Y9" s="41"/>
      <c r="Z9" s="18"/>
      <c r="AA9" s="41"/>
      <c r="AB9" s="18"/>
      <c r="AC9" s="21"/>
      <c r="AD9" s="15">
        <f>F9+H9+J9+L9+N9+P9+R9+T9+V9+X9+Z9+AB9</f>
        <v>35192721.75999999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>
        <f>6343103.9-F10-H10-J10-L10-N10</f>
        <v>1045691.28</v>
      </c>
      <c r="Q10" s="19"/>
      <c r="R10" s="20">
        <f>7435750.97-F10-H10-J10-L10-N10-P10</f>
        <v>1092647.0699999996</v>
      </c>
      <c r="S10" s="19"/>
      <c r="T10" s="20">
        <f>8500900.45-F10-H10-J10-L10-N10-P10-R10</f>
        <v>1065149.4799999993</v>
      </c>
      <c r="U10" s="21"/>
      <c r="V10" s="20">
        <f>9573680.27-F10-H10-J10-L10-N10-P10-R10-T10</f>
        <v>1072779.8200000005</v>
      </c>
      <c r="W10" s="21"/>
      <c r="X10" s="20">
        <f>10643808.04-F10-H10-J10-L10-N10-P10-R10-T10-V10</f>
        <v>1070127.7699999993</v>
      </c>
      <c r="Y10" s="41"/>
      <c r="Z10" s="18"/>
      <c r="AA10" s="41"/>
      <c r="AB10" s="18"/>
      <c r="AC10" s="21"/>
      <c r="AD10" s="15">
        <f>F10+H10+J10+L10+N10+P10+R10+T10+V10+X10+Z10+AB10</f>
        <v>10643808.039999999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>
        <f>180941.4-F11-H11-J11-L11-N11</f>
        <v>83672.440000000017</v>
      </c>
      <c r="Q11" s="19"/>
      <c r="R11" s="20">
        <f>193283.21-F11-H11-J11-L11-N11-P11</f>
        <v>12341.809999999998</v>
      </c>
      <c r="S11" s="19"/>
      <c r="T11" s="20">
        <f>201694.82-F11-H11-J11-L11-N11-P11-R11</f>
        <v>8411.6100000000151</v>
      </c>
      <c r="U11" s="21"/>
      <c r="V11" s="20">
        <f>205743.52-F11-H11-J11-L11-N11-P11-R11-T11</f>
        <v>4048.6999999999825</v>
      </c>
      <c r="W11" s="21"/>
      <c r="X11" s="20">
        <f>213185.34-F11-H11-J11-L11-N11-P11-R11-T11-V11</f>
        <v>7441.820000000007</v>
      </c>
      <c r="Y11" s="41"/>
      <c r="Z11" s="18"/>
      <c r="AA11" s="41"/>
      <c r="AB11" s="18"/>
      <c r="AC11" s="21"/>
      <c r="AD11" s="15">
        <f>F11+H11+J11+L11+N11+P11+R11+T11+V11+X11+Z11+AB11</f>
        <v>213185.34000000003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1861925.5400000005</v>
      </c>
      <c r="Q12" s="23"/>
      <c r="R12" s="32">
        <f>SUM(R13:R26)</f>
        <v>5075336.3600000003</v>
      </c>
      <c r="S12" s="23"/>
      <c r="T12" s="32">
        <f>SUM(T13:T26)</f>
        <v>2255306.4200000009</v>
      </c>
      <c r="U12" s="23"/>
      <c r="V12" s="32">
        <f>SUM(V13:V26)</f>
        <v>2120961.6799999997</v>
      </c>
      <c r="W12" s="23"/>
      <c r="X12" s="32">
        <f>SUM(X13:X26)</f>
        <v>2341727.3300000005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22291485.539999999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>
        <f>6767.93-L13</f>
        <v>0</v>
      </c>
      <c r="Q13" s="19"/>
      <c r="R13" s="18">
        <f>2333240.45-F13-H13-J13-L13-N13-P13</f>
        <v>2326472.52</v>
      </c>
      <c r="S13" s="19"/>
      <c r="T13" s="18">
        <f>2333240.45-L13-R13</f>
        <v>0</v>
      </c>
      <c r="U13" s="21"/>
      <c r="V13" s="18">
        <f>2295550.62-L13-R13</f>
        <v>-37689.830000000075</v>
      </c>
      <c r="W13" s="21"/>
      <c r="X13" s="18">
        <f>2333969.34-L13-R13-V13</f>
        <v>38418.719999999739</v>
      </c>
      <c r="Y13" s="41"/>
      <c r="Z13" s="18"/>
      <c r="AA13" s="41"/>
      <c r="AB13" s="18"/>
      <c r="AC13" s="21"/>
      <c r="AD13" s="15">
        <f t="shared" ref="AD13:AD26" si="0">F13+H13+J13+L13+N13+P13+R13+T13+V13+X13+Z13+AB13</f>
        <v>2333969.34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>
        <f>119523.52-F14-H14-J14-L14-N14</f>
        <v>19367.100000000006</v>
      </c>
      <c r="Q14" s="19"/>
      <c r="R14" s="20">
        <f>139203.69-F14-H14-J14-L14-N14-P14</f>
        <v>19680.169999999991</v>
      </c>
      <c r="S14" s="19"/>
      <c r="T14" s="20">
        <f>159373.33-F14-H14-J14-L14-N14-P14-R14</f>
        <v>20169.639999999992</v>
      </c>
      <c r="U14" s="21"/>
      <c r="V14" s="20">
        <f>179346.63-F14-H14-J14-L14-N14-P14-R14-T14</f>
        <v>19973.300000000047</v>
      </c>
      <c r="W14" s="21"/>
      <c r="X14" s="20">
        <f>200012.51-F14-H14-J14-L14-N14-P14-R14-T14-V14</f>
        <v>20665.880000000005</v>
      </c>
      <c r="Y14" s="41"/>
      <c r="Z14" s="18"/>
      <c r="AA14" s="41"/>
      <c r="AB14" s="18"/>
      <c r="AC14" s="21"/>
      <c r="AD14" s="15">
        <f t="shared" si="0"/>
        <v>200012.51000000004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>
        <f>110188.4-F15-H15-J15-L15-N15</f>
        <v>28467.44000000001</v>
      </c>
      <c r="Q15" s="19"/>
      <c r="R15" s="20">
        <f>145602.6-F15-H15-J15-L15-N15-P15</f>
        <v>35414.200000000012</v>
      </c>
      <c r="S15" s="19"/>
      <c r="T15" s="20">
        <f>196760.45-F15-H15-J15-L15-N15-P15-R15</f>
        <v>51157.849999999977</v>
      </c>
      <c r="U15" s="21"/>
      <c r="V15" s="20">
        <f>242141.04-F15-H15-J15-L15-N15-P15-R15-T15</f>
        <v>45380.590000000026</v>
      </c>
      <c r="W15" s="21"/>
      <c r="X15" s="20">
        <f>293150.51-F15-H15-J15-L15-N15-P15-R15-T15-V15</f>
        <v>51009.469999999972</v>
      </c>
      <c r="Y15" s="41"/>
      <c r="Z15" s="18"/>
      <c r="AA15" s="41"/>
      <c r="AB15" s="18"/>
      <c r="AC15" s="21"/>
      <c r="AD15" s="15">
        <f t="shared" si="0"/>
        <v>293150.51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>
        <f>22144.47-J16-L16-N16</f>
        <v>6040.6100000000006</v>
      </c>
      <c r="Q16" s="19"/>
      <c r="R16" s="20">
        <f>27124.07-F16-H16-J16-L16-N16-P16</f>
        <v>4979.5999999999985</v>
      </c>
      <c r="S16" s="19"/>
      <c r="T16" s="20">
        <f>40305.12-J16-L16-N16-P16-R16</f>
        <v>13181.049999999996</v>
      </c>
      <c r="U16" s="21"/>
      <c r="V16" s="20">
        <f>52134.28-J16-L16-N16-P16-R16-T16</f>
        <v>11829.160000000003</v>
      </c>
      <c r="W16" s="21"/>
      <c r="X16" s="20">
        <f>53954.28-J16-L16-N16-P16-R16-T16-V16</f>
        <v>1820</v>
      </c>
      <c r="Y16" s="41"/>
      <c r="Z16" s="18"/>
      <c r="AA16" s="41"/>
      <c r="AB16" s="18"/>
      <c r="AC16" s="21"/>
      <c r="AD16" s="15">
        <f t="shared" si="0"/>
        <v>53954.28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>
        <f>1122411.39-H17-J17-L17-N17</f>
        <v>228478.31999999995</v>
      </c>
      <c r="Q17" s="19"/>
      <c r="R17" s="20">
        <f>1355064.52-F17-H17-J17-L17-N17-P17</f>
        <v>232653.13000000012</v>
      </c>
      <c r="S17" s="19"/>
      <c r="T17" s="20">
        <f>1582294.96-H17-J17-L17-N17-P17-R17</f>
        <v>227230.44000000006</v>
      </c>
      <c r="U17" s="21"/>
      <c r="V17" s="20">
        <f>1828172.55-H17-J17-L17-N17-P17-R17-T17</f>
        <v>245877.58999999985</v>
      </c>
      <c r="W17" s="21"/>
      <c r="X17" s="20">
        <f>2061576.23-H17-J17-L17-N17-P17-R17-T17-V17</f>
        <v>233403.68000000017</v>
      </c>
      <c r="Y17" s="41"/>
      <c r="Z17" s="18"/>
      <c r="AA17" s="41"/>
      <c r="AB17" s="18"/>
      <c r="AC17" s="21"/>
      <c r="AD17" s="15">
        <f t="shared" si="0"/>
        <v>2061576.23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>
        <f>14308.54-H18-J18-L18-N18</f>
        <v>2856.1600000000017</v>
      </c>
      <c r="Q18" s="19"/>
      <c r="R18" s="20">
        <f>17158.85-F18-H18-J18-L18-N18-P18</f>
        <v>2850.3099999999977</v>
      </c>
      <c r="S18" s="19"/>
      <c r="T18" s="20">
        <f>19996.31-H18-J18-L18-N18-P18-R18</f>
        <v>2837.4600000000028</v>
      </c>
      <c r="U18" s="21"/>
      <c r="V18" s="18">
        <f>22972.05-H18-J18-L18-N18-P18-R18-T18</f>
        <v>2975.7399999999961</v>
      </c>
      <c r="W18" s="21"/>
      <c r="X18" s="18">
        <f>25971.84-H18-J18-L18-N18-P18-R18-T18-V18</f>
        <v>2999.7900000000009</v>
      </c>
      <c r="Y18" s="41"/>
      <c r="Z18" s="18"/>
      <c r="AA18" s="41"/>
      <c r="AB18" s="18"/>
      <c r="AC18" s="21"/>
      <c r="AD18" s="15">
        <f t="shared" si="0"/>
        <v>25971.839999999997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>
        <f>1326762.03-H19-J19-L19-N19</f>
        <v>316021.59999999998</v>
      </c>
      <c r="Q19" s="19"/>
      <c r="R19" s="18">
        <f>1642783.63-F19-H19-J19-L19-N19-P19</f>
        <v>316021.59999999986</v>
      </c>
      <c r="S19" s="19"/>
      <c r="T19" s="18">
        <f>1958805.23-H19-J19-L19-N19-P19-R19</f>
        <v>316021.59999999998</v>
      </c>
      <c r="U19" s="21"/>
      <c r="V19" s="20">
        <f>2303540.95-H19-J19-L19-N19-P19-R19-T19</f>
        <v>344735.7200000002</v>
      </c>
      <c r="W19" s="21"/>
      <c r="X19" s="20">
        <f>2694176.38-H19-J19-L19-N19-P19-R19-T19-V19</f>
        <v>390635.42999999912</v>
      </c>
      <c r="Y19" s="41"/>
      <c r="Z19" s="18"/>
      <c r="AA19" s="41"/>
      <c r="AB19" s="18"/>
      <c r="AC19" s="21"/>
      <c r="AD19" s="15">
        <f t="shared" si="0"/>
        <v>2694176.3799999994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>
        <f>6440299.83-F20-H20-J20-L20-N20</f>
        <v>1112247.5200000005</v>
      </c>
      <c r="Q20" s="19"/>
      <c r="R20" s="20">
        <f>7899722.36-F20-H20-J20-L20-N20-P20</f>
        <v>1459422.5300000003</v>
      </c>
      <c r="S20" s="19"/>
      <c r="T20" s="20">
        <f>9218313.66-F20-H20-J20-L20-N20-P20-R20</f>
        <v>1318591.3000000007</v>
      </c>
      <c r="U20" s="21"/>
      <c r="V20" s="20">
        <f>10571011.44-F20-H20-J20-L20-N20-P20-R20-T20</f>
        <v>1352697.7799999993</v>
      </c>
      <c r="W20" s="21"/>
      <c r="X20" s="20">
        <f>11966560.23-F20-H20-J20-L20-N20-P20-R20-T20-V20</f>
        <v>1395548.7900000019</v>
      </c>
      <c r="Y20" s="41"/>
      <c r="Z20" s="18"/>
      <c r="AA20" s="41"/>
      <c r="AB20" s="18"/>
      <c r="AC20" s="21"/>
      <c r="AD20" s="15">
        <f t="shared" si="0"/>
        <v>11966560.23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>
        <f>768472.41-H21-J21-L21-N21</f>
        <v>45084.210000000079</v>
      </c>
      <c r="Q21" s="19"/>
      <c r="R21" s="20">
        <f>1351021.75-F21-H21-J21-L21-N21-P21</f>
        <v>582549.34</v>
      </c>
      <c r="S21" s="19"/>
      <c r="T21" s="20">
        <f>1540363.49-H21-J21-L21-N21-P21-R21</f>
        <v>189341.73999999987</v>
      </c>
      <c r="U21" s="21"/>
      <c r="V21" s="20">
        <f>1598521.6-H21-J21-L21-N21-P21-R21-T21</f>
        <v>58158.110000000335</v>
      </c>
      <c r="W21" s="21"/>
      <c r="X21" s="20">
        <f>1701115.92-H21-J21-L21-N21-P21-R21-T21-V21</f>
        <v>102594.31999999972</v>
      </c>
      <c r="Y21" s="41"/>
      <c r="Z21" s="18"/>
      <c r="AA21" s="41"/>
      <c r="AB21" s="18"/>
      <c r="AC21" s="21"/>
      <c r="AD21" s="15">
        <f t="shared" si="0"/>
        <v>1701115.92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>
        <f>189211.68-F22-H22-J22-L22-N22</f>
        <v>32475.079999999987</v>
      </c>
      <c r="Q22" s="19"/>
      <c r="R22" s="20">
        <f>219720.87-F22-H22-J22-L22-N22-P22</f>
        <v>30509.189999999988</v>
      </c>
      <c r="S22" s="19"/>
      <c r="T22" s="20">
        <f>251783.3-F22-H22-J22-L22-N22-P22-R22</f>
        <v>32062.430000000008</v>
      </c>
      <c r="U22" s="21"/>
      <c r="V22" s="18">
        <f>283379.37-F22-H22-J22-L22-N22-P22-R22-T22</f>
        <v>31596.069999999992</v>
      </c>
      <c r="W22" s="21"/>
      <c r="X22" s="18">
        <f>315401-F22-H22-J22-L22-N22-P22-R22-T22-V22</f>
        <v>32021.62999999999</v>
      </c>
      <c r="Y22" s="41"/>
      <c r="Z22" s="18"/>
      <c r="AA22" s="41"/>
      <c r="AB22" s="18"/>
      <c r="AC22" s="21"/>
      <c r="AD22" s="15">
        <f t="shared" si="0"/>
        <v>315401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>
        <f>375192.03-F23-H23-J23-L23-N23</f>
        <v>70722.060000000085</v>
      </c>
      <c r="Q23" s="19"/>
      <c r="R23" s="18">
        <f>439029.38-F23-H23-J23-L23-N23-P23</f>
        <v>63837.349999999948</v>
      </c>
      <c r="S23" s="19"/>
      <c r="T23" s="18">
        <f>522889.5-F23-H23-J23-L23-N23-P23-R23</f>
        <v>83860.12</v>
      </c>
      <c r="U23" s="21"/>
      <c r="V23" s="18">
        <f>567371.8-F23-H23-J23-L23-N23-P23-R23-T23</f>
        <v>44482.300000000047</v>
      </c>
      <c r="W23" s="21"/>
      <c r="X23" s="18">
        <f>635322.27-F23-H23-J23-L23-N23-P23-R23-T23-V23</f>
        <v>67950.469999999972</v>
      </c>
      <c r="Y23" s="41"/>
      <c r="Z23" s="18"/>
      <c r="AA23" s="41"/>
      <c r="AB23" s="18"/>
      <c r="AC23" s="21"/>
      <c r="AD23" s="15">
        <f t="shared" si="0"/>
        <v>635322.27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>
        <f>458.91-L24</f>
        <v>0</v>
      </c>
      <c r="Q24" s="19"/>
      <c r="R24" s="18">
        <f>458.91-L24</f>
        <v>0</v>
      </c>
      <c r="S24" s="19"/>
      <c r="T24" s="18">
        <f>458.91-L24</f>
        <v>0</v>
      </c>
      <c r="U24" s="21"/>
      <c r="V24" s="18">
        <f>718.96-L24</f>
        <v>260.05</v>
      </c>
      <c r="W24" s="21"/>
      <c r="X24" s="18">
        <f>4663.06-L24-V24</f>
        <v>3944.1000000000004</v>
      </c>
      <c r="Y24" s="41"/>
      <c r="Z24" s="18"/>
      <c r="AA24" s="41"/>
      <c r="AB24" s="18"/>
      <c r="AC24" s="21"/>
      <c r="AD24" s="15">
        <f t="shared" si="0"/>
        <v>4663.0600000000004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>
        <f>2412.61-J25-L25-N25</f>
        <v>165.44000000000005</v>
      </c>
      <c r="Q25" s="19"/>
      <c r="R25" s="20">
        <f>3359.03-F25-H25-J25-L25-N25-P25</f>
        <v>946.42000000000007</v>
      </c>
      <c r="S25" s="19"/>
      <c r="T25" s="20">
        <f>4211.82-J25-L25-N25-P25-R25</f>
        <v>852.78999999999951</v>
      </c>
      <c r="U25" s="21"/>
      <c r="V25" s="20">
        <f>4896.92-J25-L25-N25-P25-R25-T25</f>
        <v>685.10000000000036</v>
      </c>
      <c r="W25" s="21"/>
      <c r="X25" s="20">
        <f>5611.97-J25-L25-N25-P25-R25-T25-V25</f>
        <v>715.05000000000018</v>
      </c>
      <c r="Y25" s="41"/>
      <c r="Z25" s="18"/>
      <c r="AA25" s="41"/>
      <c r="AB25" s="18"/>
      <c r="AC25" s="21"/>
      <c r="AD25" s="15">
        <f>F25+H25+J25+L25+N25+P25+R25+T25+V25+X25+Z25+AB25</f>
        <v>5611.97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>
        <v>0</v>
      </c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6205888.8799999999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6218221.6100000003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6205888.8799999999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6218221.6100000003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>
        <v>0</v>
      </c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>
        <f>12332.73-J30-L30</f>
        <v>0</v>
      </c>
      <c r="Q30" s="19"/>
      <c r="R30" s="20">
        <f>12332.73-J30-L30</f>
        <v>0</v>
      </c>
      <c r="S30" s="19"/>
      <c r="T30" s="20">
        <f>12332.73-J30-L30</f>
        <v>0</v>
      </c>
      <c r="U30" s="21"/>
      <c r="V30" s="20">
        <f>12332.73-J30-L30</f>
        <v>0</v>
      </c>
      <c r="W30" s="21"/>
      <c r="X30" s="20">
        <f>6218221.61-J30-L30</f>
        <v>6205888.8799999999</v>
      </c>
      <c r="Y30" s="41"/>
      <c r="Z30" s="18"/>
      <c r="AA30" s="41"/>
      <c r="AB30" s="18"/>
      <c r="AC30" s="21"/>
      <c r="AD30" s="15">
        <f>F30+H30+J30+L30+N30+P30+R30+T30+V30+X30+Z30+AB30</f>
        <v>6218221.6100000003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6912809.6400000006</v>
      </c>
      <c r="Q31" s="37"/>
      <c r="R31" s="35">
        <f>R27+R6</f>
        <v>9610861.6900000013</v>
      </c>
      <c r="S31" s="37"/>
      <c r="T31" s="35">
        <f>T27+T6</f>
        <v>7019419.3299999963</v>
      </c>
      <c r="U31" s="37"/>
      <c r="V31" s="35">
        <f>V27+V6</f>
        <v>6688799.5300000003</v>
      </c>
      <c r="W31" s="37"/>
      <c r="X31" s="35">
        <f>X27+X6</f>
        <v>13162889.099999998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74709914.749999985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2021-12-02T04:22:37Z</dcterms:modified>
</cp:coreProperties>
</file>