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681DA979-BB00-4AF7-9091-7BA4F589E0EF}" xr6:coauthVersionLast="47" xr6:coauthVersionMax="47" xr10:uidLastSave="{00000000-0000-0000-0000-000000000000}"/>
  <bookViews>
    <workbookView xWindow="-120" yWindow="-120" windowWidth="20730" windowHeight="11160"/>
  </bookViews>
  <sheets>
    <sheet name="2021" sheetId="4" r:id="rId1"/>
  </sheets>
  <calcPr calcId="191029"/>
</workbook>
</file>

<file path=xl/calcChain.xml><?xml version="1.0" encoding="utf-8"?>
<calcChain xmlns="http://schemas.openxmlformats.org/spreadsheetml/2006/main">
  <c r="I30" i="4" l="1"/>
  <c r="I29" i="4" s="1"/>
  <c r="I28" i="4" s="1"/>
  <c r="I23" i="4"/>
  <c r="I22" i="4"/>
  <c r="I21" i="4"/>
  <c r="I20" i="4"/>
  <c r="I19" i="4"/>
  <c r="I18" i="4"/>
  <c r="I26" i="4"/>
  <c r="M31" i="4"/>
  <c r="M30" i="4"/>
  <c r="M26" i="4"/>
  <c r="M24" i="4"/>
  <c r="M23" i="4"/>
  <c r="M22" i="4"/>
  <c r="M21" i="4"/>
  <c r="M20" i="4"/>
  <c r="M19" i="4"/>
  <c r="M18" i="4"/>
  <c r="M17" i="4"/>
  <c r="M13" i="4"/>
  <c r="M12" i="4"/>
  <c r="M11" i="4"/>
  <c r="M10" i="4"/>
  <c r="H31" i="4"/>
  <c r="K20" i="4"/>
  <c r="H22" i="4"/>
  <c r="K18" i="4"/>
  <c r="K31" i="4"/>
  <c r="K26" i="4"/>
  <c r="K25" i="4"/>
  <c r="K24" i="4"/>
  <c r="K23" i="4"/>
  <c r="K22" i="4"/>
  <c r="K21" i="4"/>
  <c r="K19" i="4"/>
  <c r="K17" i="4"/>
  <c r="K15" i="4"/>
  <c r="K13" i="4"/>
  <c r="K12" i="4"/>
  <c r="K11" i="4"/>
  <c r="K10" i="4"/>
  <c r="I10" i="4"/>
  <c r="H13" i="4"/>
  <c r="H12" i="4"/>
  <c r="H11" i="4"/>
  <c r="H10" i="4"/>
  <c r="H26" i="4"/>
  <c r="H24" i="4"/>
  <c r="H23" i="4"/>
  <c r="H21" i="4"/>
  <c r="H19" i="4"/>
  <c r="F30" i="4"/>
  <c r="K30" i="4" s="1"/>
  <c r="I13" i="4"/>
  <c r="I12" i="4"/>
  <c r="I11" i="4"/>
  <c r="I9" i="4" s="1"/>
  <c r="F27" i="4"/>
  <c r="H27" i="4" s="1"/>
  <c r="F25" i="4"/>
  <c r="I25" i="4" s="1"/>
  <c r="F24" i="4"/>
  <c r="I24" i="4" s="1"/>
  <c r="F16" i="4"/>
  <c r="H16" i="4" s="1"/>
  <c r="F15" i="4"/>
  <c r="H15" i="4" s="1"/>
  <c r="N29" i="4"/>
  <c r="N28" i="4"/>
  <c r="L29" i="4"/>
  <c r="L28" i="4" s="1"/>
  <c r="M28" i="4" s="1"/>
  <c r="M29" i="4"/>
  <c r="J29" i="4"/>
  <c r="J28" i="4" s="1"/>
  <c r="K28" i="4" s="1"/>
  <c r="E29" i="4"/>
  <c r="E28" i="4" s="1"/>
  <c r="G29" i="4"/>
  <c r="G28" i="4" s="1"/>
  <c r="H28" i="4" s="1"/>
  <c r="D29" i="4"/>
  <c r="D28" i="4" s="1"/>
  <c r="D33" i="4" s="1"/>
  <c r="E14" i="4"/>
  <c r="D14" i="4"/>
  <c r="F32" i="4"/>
  <c r="M32" i="4" s="1"/>
  <c r="D9" i="4"/>
  <c r="E9" i="4"/>
  <c r="E8" i="4" s="1"/>
  <c r="N14" i="4"/>
  <c r="N9" i="4"/>
  <c r="N8" i="4" s="1"/>
  <c r="N33" i="4" s="1"/>
  <c r="L14" i="4"/>
  <c r="L9" i="4"/>
  <c r="J14" i="4"/>
  <c r="J8" i="4" s="1"/>
  <c r="J9" i="4"/>
  <c r="G14" i="4"/>
  <c r="G9" i="4"/>
  <c r="F9" i="4"/>
  <c r="I32" i="4"/>
  <c r="D8" i="4"/>
  <c r="F29" i="4"/>
  <c r="K29" i="4"/>
  <c r="F28" i="4"/>
  <c r="H20" i="4"/>
  <c r="H18" i="4"/>
  <c r="I17" i="4"/>
  <c r="H17" i="4"/>
  <c r="L8" i="4"/>
  <c r="L33" i="4" s="1"/>
  <c r="M9" i="4"/>
  <c r="K9" i="4"/>
  <c r="G8" i="4"/>
  <c r="G33" i="4" s="1"/>
  <c r="H9" i="4"/>
  <c r="J33" i="4" l="1"/>
  <c r="E33" i="4"/>
  <c r="K16" i="4"/>
  <c r="H25" i="4"/>
  <c r="K27" i="4"/>
  <c r="F14" i="4"/>
  <c r="M14" i="4" s="1"/>
  <c r="H30" i="4"/>
  <c r="I15" i="4"/>
  <c r="M15" i="4"/>
  <c r="I27" i="4"/>
  <c r="K32" i="4"/>
  <c r="M25" i="4"/>
  <c r="M27" i="4"/>
  <c r="I16" i="4"/>
  <c r="H29" i="4"/>
  <c r="M16" i="4"/>
  <c r="H32" i="4"/>
  <c r="I14" i="4" l="1"/>
  <c r="I8" i="4" s="1"/>
  <c r="I33" i="4" s="1"/>
  <c r="H14" i="4"/>
  <c r="K14" i="4"/>
  <c r="F8" i="4"/>
  <c r="H8" i="4" l="1"/>
  <c r="F33" i="4"/>
  <c r="M8" i="4"/>
  <c r="K8" i="4"/>
  <c r="H33" i="4" l="1"/>
  <c r="M33" i="4"/>
  <c r="K33" i="4"/>
  <c r="E34" i="4"/>
</calcChain>
</file>

<file path=xl/sharedStrings.xml><?xml version="1.0" encoding="utf-8"?>
<sst xmlns="http://schemas.openxmlformats.org/spreadsheetml/2006/main" count="54" uniqueCount="45">
  <si>
    <t>Indisponível</t>
  </si>
  <si>
    <t>Empenhado</t>
  </si>
  <si>
    <t>Empenhado  %</t>
  </si>
  <si>
    <t>Disponível</t>
  </si>
  <si>
    <t>Liquidado</t>
  </si>
  <si>
    <t>Pago</t>
  </si>
  <si>
    <t xml:space="preserve">Pago de Restos </t>
  </si>
  <si>
    <t>Cat.</t>
  </si>
  <si>
    <t>Grupo</t>
  </si>
  <si>
    <t>Elemento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</si>
  <si>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</si>
  <si>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</si>
  <si>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</si>
  <si>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</si>
  <si>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</si>
  <si>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</si>
  <si>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</si>
  <si>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</si>
  <si>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</si>
  <si>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</si>
  <si>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</si>
  <si>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</si>
  <si>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339047 - OBRIGACOES TRIBUTARIAS E CONTRIBUTIVAS</t>
  </si>
  <si>
    <t>339050 - SERVICOS DE UTILIDADE PUBLICA</t>
  </si>
  <si>
    <t>4 - DESPESAS DE CAPITAL</t>
  </si>
  <si>
    <t>44 - INVESTIMENTOS</t>
  </si>
  <si>
    <t>449052 - EQUIPAMENTOS E MATERIAL PERMANENTE</t>
  </si>
  <si>
    <t>Soma</t>
  </si>
  <si>
    <t>339093 - INDENIZAÇÕES/RESTITUIÇÕES</t>
  </si>
  <si>
    <t>Liquidado %</t>
  </si>
  <si>
    <t>d</t>
  </si>
  <si>
    <t>f</t>
  </si>
  <si>
    <t>Pago %</t>
  </si>
  <si>
    <t>339037 - SERVICOS DE LIMPEZA,VIGIL.E OUTROS-PJ</t>
  </si>
  <si>
    <t>339039 - OUTROS SERVICOS DE TERCEIROS-PJ</t>
  </si>
  <si>
    <t>DOTAÇÃO ORÇAMENTÁRIA INICIAL (-) EXECUÇÃO: EMPENHAMENTO, LIQUIDAÇÃO E PAGAMENTO.</t>
  </si>
  <si>
    <t>319016 - OUTRAS DESP. VARIÁVEIS - H.EXTRAS</t>
  </si>
  <si>
    <t>339092 - DESPESAS EXERCÍCIOS ANTERIORES</t>
  </si>
  <si>
    <t>FONTE: SIAFEM E SIGEO</t>
  </si>
  <si>
    <t>339040 - DESPESAS COM TECNOLOGIA DA INFORMAÇÃO</t>
  </si>
  <si>
    <t>Dotação atual</t>
  </si>
  <si>
    <t>459061 - AQUISIÇÃO DE IMOVEL</t>
  </si>
  <si>
    <t>Dotação Inicial</t>
  </si>
  <si>
    <t>449051 - OBRAS E INSTALAÇÕES</t>
  </si>
  <si>
    <t>MÊS: JUNHO/2021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</si>
</sst>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_(* #,##0.00_);_(* \(#,##0.00\);_(* &quot;-&quot;??_);_(@_)"/>
  </numFmts>
  <fonts count="9" x14ac:knownFonts="1">
    <font>
      <sz val="12"/>
      <name val="Arial"/>
    </font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177" fontId="1" fillId="0" borderId="0" applyFont="0" applyFill="0" applyBorder="0" applyAlignment="0" applyProtection="0"/>
  </cellStyleXfs>
  <cellXfs count="61">
    <xf numFmtId="0" fontId="0" fillId="0" borderId="0" xfId="0"/>
    <xf numFmtId="177" fontId="0" fillId="0" borderId="0" xfId="2" applyFont="1"/>
    <xf numFmtId="0" fontId="0" fillId="0" borderId="0" xfId="0" applyAlignment="1">
      <alignment horizontal="center"/>
    </xf>
    <xf numFmtId="0" fontId="3" fillId="0" borderId="0" xfId="0" applyFont="1"/>
    <xf numFmtId="177" fontId="0" fillId="0" borderId="0" xfId="2" applyFont="1" applyAlignment="1">
      <alignment horizontal="center"/>
    </xf>
    <xf numFmtId="177" fontId="5" fillId="5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 wrapText="1"/>
    </xf>
    <xf numFmtId="177" fontId="6" fillId="3" borderId="1" xfId="2" applyFont="1" applyFill="1" applyBorder="1" applyAlignment="1">
      <alignment horizontal="center" vertical="center"/>
    </xf>
    <xf numFmtId="177" fontId="6" fillId="6" borderId="1" xfId="2" applyFont="1" applyFill="1" applyBorder="1" applyAlignment="1">
      <alignment horizontal="center" vertical="center"/>
    </xf>
    <xf numFmtId="177" fontId="6" fillId="5" borderId="1" xfId="2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177" fontId="7" fillId="0" borderId="1" xfId="2" applyFont="1" applyFill="1" applyBorder="1" applyAlignment="1">
      <alignment horizontal="center" vertical="top"/>
    </xf>
    <xf numFmtId="0" fontId="6" fillId="7" borderId="3" xfId="1" applyFont="1" applyFill="1" applyBorder="1" applyAlignment="1">
      <alignment horizontal="left" vertical="top"/>
    </xf>
    <xf numFmtId="0" fontId="6" fillId="7" borderId="1" xfId="1" applyFont="1" applyFill="1" applyBorder="1" applyAlignment="1">
      <alignment horizontal="left" vertical="top"/>
    </xf>
    <xf numFmtId="0" fontId="6" fillId="4" borderId="2" xfId="1" applyFont="1" applyFill="1" applyBorder="1" applyAlignment="1">
      <alignment horizontal="left" vertical="top"/>
    </xf>
    <xf numFmtId="0" fontId="6" fillId="8" borderId="1" xfId="1" applyFont="1" applyFill="1" applyBorder="1" applyAlignment="1">
      <alignment horizontal="left" vertical="top"/>
    </xf>
    <xf numFmtId="0" fontId="7" fillId="4" borderId="3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0" fontId="7" fillId="4" borderId="4" xfId="1" applyFont="1" applyFill="1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6" fillId="7" borderId="4" xfId="1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/>
    </xf>
    <xf numFmtId="0" fontId="8" fillId="0" borderId="0" xfId="0" applyFont="1"/>
    <xf numFmtId="177" fontId="5" fillId="3" borderId="1" xfId="2" applyFont="1" applyFill="1" applyBorder="1" applyAlignment="1">
      <alignment horizontal="center" vertical="center" wrapText="1"/>
    </xf>
    <xf numFmtId="177" fontId="5" fillId="6" borderId="1" xfId="2" applyFont="1" applyFill="1" applyBorder="1" applyAlignment="1">
      <alignment horizontal="center" vertical="center" wrapText="1"/>
    </xf>
    <xf numFmtId="0" fontId="4" fillId="0" borderId="0" xfId="0" applyFont="1"/>
    <xf numFmtId="4" fontId="6" fillId="7" borderId="1" xfId="2" applyNumberFormat="1" applyFont="1" applyFill="1" applyBorder="1" applyAlignment="1">
      <alignment horizontal="right" vertical="top"/>
    </xf>
    <xf numFmtId="4" fontId="6" fillId="8" borderId="1" xfId="2" applyNumberFormat="1" applyFont="1" applyFill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right" vertical="top"/>
    </xf>
    <xf numFmtId="4" fontId="7" fillId="3" borderId="1" xfId="2" applyNumberFormat="1" applyFont="1" applyFill="1" applyBorder="1" applyAlignment="1">
      <alignment horizontal="right" vertical="top"/>
    </xf>
    <xf numFmtId="4" fontId="7" fillId="0" borderId="1" xfId="2" applyNumberFormat="1" applyFont="1" applyFill="1" applyBorder="1" applyAlignment="1">
      <alignment horizontal="right" vertical="top"/>
    </xf>
    <xf numFmtId="4" fontId="7" fillId="6" borderId="1" xfId="2" quotePrefix="1" applyNumberFormat="1" applyFont="1" applyFill="1" applyBorder="1" applyAlignment="1">
      <alignment horizontal="right" vertical="top"/>
    </xf>
    <xf numFmtId="4" fontId="7" fillId="5" borderId="1" xfId="2" quotePrefix="1" applyNumberFormat="1" applyFont="1" applyFill="1" applyBorder="1" applyAlignment="1">
      <alignment horizontal="right" vertical="top"/>
    </xf>
    <xf numFmtId="4" fontId="7" fillId="0" borderId="1" xfId="2" quotePrefix="1" applyNumberFormat="1" applyFont="1" applyFill="1" applyBorder="1" applyAlignment="1">
      <alignment horizontal="right" vertical="top"/>
    </xf>
    <xf numFmtId="4" fontId="7" fillId="6" borderId="1" xfId="2" applyNumberFormat="1" applyFont="1" applyFill="1" applyBorder="1" applyAlignment="1">
      <alignment horizontal="right" vertical="top"/>
    </xf>
    <xf numFmtId="4" fontId="7" fillId="5" borderId="1" xfId="2" applyNumberFormat="1" applyFont="1" applyFill="1" applyBorder="1" applyAlignment="1">
      <alignment horizontal="right" vertical="top"/>
    </xf>
    <xf numFmtId="4" fontId="6" fillId="9" borderId="1" xfId="2" applyNumberFormat="1" applyFont="1" applyFill="1" applyBorder="1" applyAlignment="1">
      <alignment horizontal="right" vertical="top"/>
    </xf>
    <xf numFmtId="10" fontId="6" fillId="10" borderId="1" xfId="1" applyNumberFormat="1" applyFont="1" applyFill="1" applyBorder="1" applyAlignment="1">
      <alignment horizontal="center" vertical="top"/>
    </xf>
    <xf numFmtId="10" fontId="6" fillId="9" borderId="1" xfId="1" applyNumberFormat="1" applyFont="1" applyFill="1" applyBorder="1" applyAlignment="1">
      <alignment horizontal="center" vertical="top"/>
    </xf>
    <xf numFmtId="10" fontId="6" fillId="7" borderId="1" xfId="1" applyNumberFormat="1" applyFont="1" applyFill="1" applyBorder="1" applyAlignment="1">
      <alignment horizontal="center" vertical="top"/>
    </xf>
    <xf numFmtId="10" fontId="6" fillId="8" borderId="1" xfId="1" applyNumberFormat="1" applyFont="1" applyFill="1" applyBorder="1" applyAlignment="1">
      <alignment horizontal="center" vertical="top"/>
    </xf>
    <xf numFmtId="10" fontId="6" fillId="7" borderId="1" xfId="2" applyNumberFormat="1" applyFont="1" applyFill="1" applyBorder="1" applyAlignment="1">
      <alignment horizontal="center" vertical="top"/>
    </xf>
    <xf numFmtId="10" fontId="6" fillId="11" borderId="1" xfId="0" applyNumberFormat="1" applyFont="1" applyFill="1" applyBorder="1" applyAlignment="1">
      <alignment horizontal="center" vertical="top"/>
    </xf>
    <xf numFmtId="10" fontId="6" fillId="8" borderId="1" xfId="2" applyNumberFormat="1" applyFont="1" applyFill="1" applyBorder="1" applyAlignment="1">
      <alignment horizontal="center" vertical="top"/>
    </xf>
    <xf numFmtId="10" fontId="6" fillId="9" borderId="1" xfId="2" applyNumberFormat="1" applyFont="1" applyFill="1" applyBorder="1" applyAlignment="1">
      <alignment horizontal="center" vertical="top"/>
    </xf>
    <xf numFmtId="10" fontId="6" fillId="5" borderId="1" xfId="2" applyNumberFormat="1" applyFont="1" applyFill="1" applyBorder="1" applyAlignment="1">
      <alignment horizontal="center" vertical="top"/>
    </xf>
    <xf numFmtId="0" fontId="6" fillId="4" borderId="5" xfId="1" applyFont="1" applyFill="1" applyBorder="1" applyAlignment="1">
      <alignment vertical="top"/>
    </xf>
    <xf numFmtId="0" fontId="6" fillId="4" borderId="6" xfId="1" applyFont="1" applyFill="1" applyBorder="1" applyAlignment="1">
      <alignment vertical="top"/>
    </xf>
    <xf numFmtId="0" fontId="6" fillId="4" borderId="7" xfId="1" applyFont="1" applyFill="1" applyBorder="1" applyAlignment="1">
      <alignment vertical="top"/>
    </xf>
    <xf numFmtId="4" fontId="6" fillId="9" borderId="2" xfId="2" applyNumberFormat="1" applyFont="1" applyFill="1" applyBorder="1" applyAlignment="1">
      <alignment horizontal="right" vertical="top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9" borderId="8" xfId="1" applyFont="1" applyFill="1" applyBorder="1" applyAlignment="1">
      <alignment horizontal="center" vertical="top"/>
    </xf>
    <xf numFmtId="0" fontId="6" fillId="9" borderId="9" xfId="1" applyFont="1" applyFill="1" applyBorder="1" applyAlignment="1">
      <alignment horizontal="center" vertical="top"/>
    </xf>
    <xf numFmtId="0" fontId="6" fillId="9" borderId="10" xfId="1" applyFont="1" applyFill="1" applyBorder="1" applyAlignment="1">
      <alignment horizontal="center" vertical="top"/>
    </xf>
    <xf numFmtId="177" fontId="4" fillId="0" borderId="8" xfId="2" applyFont="1" applyBorder="1" applyAlignment="1">
      <alignment horizontal="center" vertical="center"/>
    </xf>
    <xf numFmtId="177" fontId="4" fillId="0" borderId="10" xfId="2" applyFont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FFFB5"/>
      <rgbColor rgb="00DFE0D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104775</xdr:rowOff>
        </xdr:from>
        <xdr:to>
          <xdr:col>2</xdr:col>
          <xdr:colOff>323850</xdr:colOff>
          <xdr:row>3</xdr:row>
          <xdr:rowOff>180975</xdr:rowOff>
        </xdr:to>
        <xdr:sp macro="" textlink="">
          <xdr:nvSpPr>
            <xdr:cNvPr id="4097" name="Object 2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970732EA-D166-4B15-8702-7BBCFA16DC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457200</xdr:colOff>
      <xdr:row>1</xdr:row>
      <xdr:rowOff>104774</xdr:rowOff>
    </xdr:from>
    <xdr:to>
      <xdr:col>7</xdr:col>
      <xdr:colOff>454660</xdr:colOff>
      <xdr:row>2</xdr:row>
      <xdr:rowOff>228599</xdr:rowOff>
    </xdr:to>
    <xdr:sp macro="" textlink="">
      <xdr:nvSpPr>
        <xdr:cNvPr id="3" name="Caixa de texto 2">
          <a:extLst>
            <a:ext uri="{FF2B5EF4-FFF2-40B4-BE49-F238E27FC236}">
              <a16:creationId xmlns:a16="http://schemas.microsoft.com/office/drawing/2014/main" id="{2B697638-A161-401A-9819-8897F3AFF5CD}"/>
            </a:ext>
          </a:extLst>
        </xdr:cNvPr>
        <xdr:cNvSpPr txBox="1"/>
      </xdr:nvSpPr>
      <xdr:spPr>
        <a:xfrm>
          <a:off x="5162550" y="352424"/>
          <a:ext cx="4340860" cy="37147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0" tIns="0" rIns="0" bIns="0" anchor="t" anchorCtr="0" compatLnSpc="0"/>
        <a:lstStyle/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Secretaria da Justiça e Cidadania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Fundação de Proteção e Defesa do Consumidor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</xdr:txBody>
    </xdr:sp>
    <xdr:clientData/>
  </xdr:twoCellAnchor>
  <xdr:twoCellAnchor>
    <xdr:from>
      <xdr:col>11</xdr:col>
      <xdr:colOff>962025</xdr:colOff>
      <xdr:row>1</xdr:row>
      <xdr:rowOff>238125</xdr:rowOff>
    </xdr:from>
    <xdr:to>
      <xdr:col>13</xdr:col>
      <xdr:colOff>838200</xdr:colOff>
      <xdr:row>3</xdr:row>
      <xdr:rowOff>152400</xdr:rowOff>
    </xdr:to>
    <xdr:pic>
      <xdr:nvPicPr>
        <xdr:cNvPr id="4485" name="Imagem 4">
          <a:extLst>
            <a:ext uri="{FF2B5EF4-FFF2-40B4-BE49-F238E27FC236}">
              <a16:creationId xmlns:a16="http://schemas.microsoft.com/office/drawing/2014/main" id="{E51CC586-A14A-45E2-880C-4CB9C93D4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485775"/>
          <a:ext cx="1743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workbookViewId="0">
      <pane xSplit="3" topLeftCell="D1" activePane="topRight" state="frozen"/>
      <selection activeCell="A4" sqref="A4"/>
      <selection pane="topRight" activeCell="F15" sqref="F15"/>
    </sheetView>
  </sheetViews>
  <sheetFormatPr defaultRowHeight="15" x14ac:dyDescent="0.2"/>
  <cols>
    <col min="1" max="1" width="4" customWidth="1"/>
    <col min="2" max="2" width="4.88671875" customWidth="1"/>
    <col min="3" max="3" width="46" customWidth="1"/>
    <col min="4" max="7" width="14.44140625" style="1" customWidth="1"/>
    <col min="8" max="8" width="7.6640625" style="2" customWidth="1"/>
    <col min="9" max="9" width="14.44140625" style="1" customWidth="1"/>
    <col min="10" max="10" width="12.5546875" style="1" customWidth="1"/>
    <col min="11" max="11" width="8" style="4" customWidth="1"/>
    <col min="12" max="12" width="14.44140625" style="1" customWidth="1"/>
    <col min="13" max="13" width="7.33203125" style="1" customWidth="1"/>
    <col min="14" max="14" width="14.44140625" style="1" customWidth="1"/>
  </cols>
  <sheetData>
    <row r="1" spans="1:14" ht="20.100000000000001" customHeight="1" x14ac:dyDescent="0.2"/>
    <row r="2" spans="1:14" ht="20.100000000000001" customHeight="1" x14ac:dyDescent="0.2"/>
    <row r="3" spans="1:14" ht="20.100000000000001" customHeight="1" x14ac:dyDescent="0.2"/>
    <row r="4" spans="1:14" ht="20.100000000000001" customHeight="1" x14ac:dyDescent="0.2"/>
    <row r="5" spans="1:14" ht="20.100000000000001" customHeight="1" x14ac:dyDescent="0.25">
      <c r="A5" s="25" t="s">
        <v>35</v>
      </c>
    </row>
    <row r="6" spans="1:14" ht="38.25" customHeight="1" x14ac:dyDescent="0.2">
      <c r="A6" s="53" t="s">
        <v>44</v>
      </c>
      <c r="B6" s="54"/>
      <c r="C6" s="55"/>
      <c r="D6" s="6" t="s">
        <v>42</v>
      </c>
      <c r="E6" s="6" t="s">
        <v>0</v>
      </c>
      <c r="F6" s="7" t="s">
        <v>40</v>
      </c>
      <c r="G6" s="8" t="s">
        <v>1</v>
      </c>
      <c r="H6" s="26" t="s">
        <v>2</v>
      </c>
      <c r="I6" s="6" t="s">
        <v>3</v>
      </c>
      <c r="J6" s="9" t="s">
        <v>4</v>
      </c>
      <c r="K6" s="27" t="s">
        <v>29</v>
      </c>
      <c r="L6" s="10" t="s">
        <v>5</v>
      </c>
      <c r="M6" s="5" t="s">
        <v>32</v>
      </c>
      <c r="N6" s="7" t="s">
        <v>6</v>
      </c>
    </row>
    <row r="7" spans="1:14" ht="20.100000000000001" customHeight="1" x14ac:dyDescent="0.2">
      <c r="A7" s="11" t="s">
        <v>7</v>
      </c>
      <c r="B7" s="12" t="s">
        <v>8</v>
      </c>
      <c r="C7" s="13" t="s">
        <v>9</v>
      </c>
      <c r="D7" s="14" t="s">
        <v>30</v>
      </c>
      <c r="E7" s="14" t="s">
        <v>30</v>
      </c>
      <c r="F7" s="14" t="s">
        <v>31</v>
      </c>
      <c r="G7" s="14" t="s">
        <v>30</v>
      </c>
      <c r="H7" s="14" t="s">
        <v>31</v>
      </c>
      <c r="I7" s="14" t="s">
        <v>31</v>
      </c>
      <c r="J7" s="14" t="s">
        <v>30</v>
      </c>
      <c r="K7" s="14" t="s">
        <v>31</v>
      </c>
      <c r="L7" s="14" t="s">
        <v>30</v>
      </c>
      <c r="M7" s="14" t="s">
        <v>31</v>
      </c>
      <c r="N7" s="14" t="s">
        <v>30</v>
      </c>
    </row>
    <row r="8" spans="1:14" ht="20.100000000000001" customHeight="1" x14ac:dyDescent="0.2">
      <c r="A8" s="15" t="s">
        <v>10</v>
      </c>
      <c r="B8" s="16"/>
      <c r="C8" s="16"/>
      <c r="D8" s="29">
        <f>D9+D14</f>
        <v>119964545</v>
      </c>
      <c r="E8" s="29">
        <f>E9+E14</f>
        <v>4073104.2</v>
      </c>
      <c r="F8" s="29">
        <f>F9+F14</f>
        <v>122457043</v>
      </c>
      <c r="G8" s="29">
        <f>G9+G14</f>
        <v>66491417.679999992</v>
      </c>
      <c r="H8" s="42">
        <f t="shared" ref="H8:H27" si="0">ROUND(G8/F8,3)*1</f>
        <v>0.54300000000000004</v>
      </c>
      <c r="I8" s="29">
        <f>I9+I14</f>
        <v>51892521.119999997</v>
      </c>
      <c r="J8" s="29">
        <f>J9+J14</f>
        <v>38215612.369999997</v>
      </c>
      <c r="K8" s="44">
        <f>ROUND(J8/F8,3)*1</f>
        <v>0.312</v>
      </c>
      <c r="L8" s="29">
        <f>L9+L14</f>
        <v>33509623.819999997</v>
      </c>
      <c r="M8" s="44">
        <f t="shared" ref="M8:M15" si="1">ROUND(L8/F8,3)*1</f>
        <v>0.27400000000000002</v>
      </c>
      <c r="N8" s="29">
        <f>N9+N14</f>
        <v>8188403.1500000004</v>
      </c>
    </row>
    <row r="9" spans="1:14" s="3" customFormat="1" ht="20.100000000000001" customHeight="1" x14ac:dyDescent="0.25">
      <c r="A9" s="15"/>
      <c r="B9" s="17" t="s">
        <v>11</v>
      </c>
      <c r="C9" s="18"/>
      <c r="D9" s="30">
        <f>SUM(D10:D13)</f>
        <v>58275637</v>
      </c>
      <c r="E9" s="30">
        <f>SUM(E10:E13)</f>
        <v>0</v>
      </c>
      <c r="F9" s="30">
        <f>SUM(F10:F13)</f>
        <v>60768135</v>
      </c>
      <c r="G9" s="30">
        <f>SUM(G10:G13)</f>
        <v>27728773.489999998</v>
      </c>
      <c r="H9" s="43">
        <f t="shared" si="0"/>
        <v>0.45600000000000002</v>
      </c>
      <c r="I9" s="30">
        <f>SUM(I10:I13)</f>
        <v>33039361.510000002</v>
      </c>
      <c r="J9" s="30">
        <f>SUM(J10:J13)</f>
        <v>27717458.619999997</v>
      </c>
      <c r="K9" s="43">
        <f t="shared" ref="K9:K33" si="2">ROUND(J9/F9,3)*1</f>
        <v>0.45600000000000002</v>
      </c>
      <c r="L9" s="30">
        <f>SUM(L10:L13)</f>
        <v>23820420.799999997</v>
      </c>
      <c r="M9" s="46">
        <f t="shared" si="1"/>
        <v>0.39200000000000002</v>
      </c>
      <c r="N9" s="30">
        <f>SUM(N10:N13)</f>
        <v>4001466.36</v>
      </c>
    </row>
    <row r="10" spans="1:14" ht="20.100000000000001" customHeight="1" x14ac:dyDescent="0.2">
      <c r="A10" s="15"/>
      <c r="B10" s="19"/>
      <c r="C10" s="20" t="s">
        <v>12</v>
      </c>
      <c r="D10" s="31">
        <v>182582</v>
      </c>
      <c r="E10" s="31">
        <v>0</v>
      </c>
      <c r="F10" s="31">
        <v>186544</v>
      </c>
      <c r="G10" s="32">
        <v>88501.47</v>
      </c>
      <c r="H10" s="40">
        <f t="shared" si="0"/>
        <v>0.47399999999999998</v>
      </c>
      <c r="I10" s="33">
        <f>F10-G10</f>
        <v>98042.53</v>
      </c>
      <c r="J10" s="34">
        <v>88501.47</v>
      </c>
      <c r="K10" s="45">
        <f t="shared" si="2"/>
        <v>0.47399999999999998</v>
      </c>
      <c r="L10" s="35">
        <v>74544.06</v>
      </c>
      <c r="M10" s="48">
        <f t="shared" si="1"/>
        <v>0.4</v>
      </c>
      <c r="N10" s="36">
        <v>7984.91</v>
      </c>
    </row>
    <row r="11" spans="1:14" ht="20.100000000000001" customHeight="1" x14ac:dyDescent="0.2">
      <c r="A11" s="15"/>
      <c r="B11" s="19"/>
      <c r="C11" s="20" t="s">
        <v>13</v>
      </c>
      <c r="D11" s="31">
        <v>45020181</v>
      </c>
      <c r="E11" s="31">
        <v>0</v>
      </c>
      <c r="F11" s="31">
        <v>45821549</v>
      </c>
      <c r="G11" s="32">
        <v>21104911.850000001</v>
      </c>
      <c r="H11" s="40">
        <f t="shared" si="0"/>
        <v>0.46100000000000002</v>
      </c>
      <c r="I11" s="33">
        <f>F11-G11</f>
        <v>24716637.149999999</v>
      </c>
      <c r="J11" s="34">
        <v>21104911.850000001</v>
      </c>
      <c r="K11" s="45">
        <f t="shared" si="2"/>
        <v>0.46100000000000002</v>
      </c>
      <c r="L11" s="35">
        <v>18288184.239999998</v>
      </c>
      <c r="M11" s="48">
        <f t="shared" si="1"/>
        <v>0.39900000000000002</v>
      </c>
      <c r="N11" s="36">
        <v>2809034.78</v>
      </c>
    </row>
    <row r="12" spans="1:14" ht="20.100000000000001" customHeight="1" x14ac:dyDescent="0.2">
      <c r="A12" s="15"/>
      <c r="B12" s="19"/>
      <c r="C12" s="20" t="s">
        <v>14</v>
      </c>
      <c r="D12" s="31">
        <v>12974280</v>
      </c>
      <c r="E12" s="31">
        <v>0</v>
      </c>
      <c r="F12" s="31">
        <v>14203295</v>
      </c>
      <c r="G12" s="32">
        <v>6354418.7699999996</v>
      </c>
      <c r="H12" s="40">
        <f t="shared" si="0"/>
        <v>0.44700000000000001</v>
      </c>
      <c r="I12" s="33">
        <f>F12-G12</f>
        <v>7848876.2300000004</v>
      </c>
      <c r="J12" s="37">
        <v>6343103.9000000004</v>
      </c>
      <c r="K12" s="45">
        <f t="shared" si="2"/>
        <v>0.44700000000000001</v>
      </c>
      <c r="L12" s="38">
        <v>5299252.93</v>
      </c>
      <c r="M12" s="48">
        <f t="shared" si="1"/>
        <v>0.373</v>
      </c>
      <c r="N12" s="33">
        <v>1183274.42</v>
      </c>
    </row>
    <row r="13" spans="1:14" ht="20.100000000000001" customHeight="1" x14ac:dyDescent="0.2">
      <c r="A13" s="15"/>
      <c r="B13" s="21"/>
      <c r="C13" s="20" t="s">
        <v>36</v>
      </c>
      <c r="D13" s="31">
        <v>98594</v>
      </c>
      <c r="E13" s="31">
        <v>0</v>
      </c>
      <c r="F13" s="31">
        <v>556747</v>
      </c>
      <c r="G13" s="32">
        <v>180941.4</v>
      </c>
      <c r="H13" s="40">
        <f t="shared" si="0"/>
        <v>0.32500000000000001</v>
      </c>
      <c r="I13" s="33">
        <f>F13-G13</f>
        <v>375805.6</v>
      </c>
      <c r="J13" s="37">
        <v>180941.4</v>
      </c>
      <c r="K13" s="45">
        <f t="shared" si="2"/>
        <v>0.32500000000000001</v>
      </c>
      <c r="L13" s="38">
        <v>158439.57</v>
      </c>
      <c r="M13" s="48">
        <f t="shared" si="1"/>
        <v>0.28499999999999998</v>
      </c>
      <c r="N13" s="33">
        <v>1172.25</v>
      </c>
    </row>
    <row r="14" spans="1:14" s="3" customFormat="1" ht="20.100000000000001" customHeight="1" x14ac:dyDescent="0.25">
      <c r="A14" s="15"/>
      <c r="B14" s="17" t="s">
        <v>15</v>
      </c>
      <c r="C14" s="22"/>
      <c r="D14" s="30">
        <f>SUM(D15:D27)</f>
        <v>61688908</v>
      </c>
      <c r="E14" s="30">
        <f>SUM(E15:E27)</f>
        <v>4073104.2</v>
      </c>
      <c r="F14" s="30">
        <f>SUM(F15:F27)</f>
        <v>61688908</v>
      </c>
      <c r="G14" s="30">
        <f>SUM(G15:G27)</f>
        <v>38762644.18999999</v>
      </c>
      <c r="H14" s="43">
        <f t="shared" si="0"/>
        <v>0.628</v>
      </c>
      <c r="I14" s="30">
        <f>SUM(I15:I27)</f>
        <v>18853159.609999996</v>
      </c>
      <c r="J14" s="30">
        <f>SUM(J15:J27)</f>
        <v>10498153.749999998</v>
      </c>
      <c r="K14" s="43">
        <f t="shared" si="2"/>
        <v>0.17</v>
      </c>
      <c r="L14" s="30">
        <f>SUM(L15:L27)</f>
        <v>9689203.0199999996</v>
      </c>
      <c r="M14" s="46">
        <f t="shared" si="1"/>
        <v>0.157</v>
      </c>
      <c r="N14" s="30">
        <f>SUM(N15:N27)</f>
        <v>4186936.7900000005</v>
      </c>
    </row>
    <row r="15" spans="1:14" ht="20.100000000000001" customHeight="1" x14ac:dyDescent="0.2">
      <c r="A15" s="15"/>
      <c r="B15" s="19"/>
      <c r="C15" s="20" t="s">
        <v>16</v>
      </c>
      <c r="D15" s="31">
        <v>3500000</v>
      </c>
      <c r="E15" s="31">
        <v>0</v>
      </c>
      <c r="F15" s="31">
        <f>D15-E15</f>
        <v>3500000</v>
      </c>
      <c r="G15" s="32">
        <v>6767.93</v>
      </c>
      <c r="H15" s="40">
        <f t="shared" si="0"/>
        <v>2E-3</v>
      </c>
      <c r="I15" s="33">
        <f>F15-G15</f>
        <v>3493232.07</v>
      </c>
      <c r="J15" s="37">
        <v>6767.93</v>
      </c>
      <c r="K15" s="45">
        <f t="shared" si="2"/>
        <v>2E-3</v>
      </c>
      <c r="L15" s="38">
        <v>6767.93</v>
      </c>
      <c r="M15" s="48">
        <f t="shared" si="1"/>
        <v>2E-3</v>
      </c>
      <c r="N15" s="33">
        <v>0</v>
      </c>
    </row>
    <row r="16" spans="1:14" ht="20.100000000000001" customHeight="1" x14ac:dyDescent="0.2">
      <c r="A16" s="15"/>
      <c r="B16" s="19"/>
      <c r="C16" s="20" t="s">
        <v>17</v>
      </c>
      <c r="D16" s="31">
        <v>500000</v>
      </c>
      <c r="E16" s="31">
        <v>0</v>
      </c>
      <c r="F16" s="31">
        <f>D16-E16</f>
        <v>500000</v>
      </c>
      <c r="G16" s="32">
        <v>119523.52</v>
      </c>
      <c r="H16" s="40">
        <f t="shared" si="0"/>
        <v>0.23899999999999999</v>
      </c>
      <c r="I16" s="33">
        <f>F16-G16</f>
        <v>380476.48</v>
      </c>
      <c r="J16" s="37">
        <v>119523.52</v>
      </c>
      <c r="K16" s="45">
        <f t="shared" si="2"/>
        <v>0.23899999999999999</v>
      </c>
      <c r="L16" s="38">
        <v>100228.7</v>
      </c>
      <c r="M16" s="48">
        <f t="shared" ref="M16:M27" si="3">ROUND(L16/F16,3)*1</f>
        <v>0.2</v>
      </c>
      <c r="N16" s="33">
        <v>24914.43</v>
      </c>
    </row>
    <row r="17" spans="1:14" ht="20.100000000000001" customHeight="1" x14ac:dyDescent="0.2">
      <c r="A17" s="15"/>
      <c r="B17" s="19"/>
      <c r="C17" s="20" t="s">
        <v>18</v>
      </c>
      <c r="D17" s="31">
        <v>2456000</v>
      </c>
      <c r="E17" s="31">
        <v>0</v>
      </c>
      <c r="F17" s="31">
        <v>1656000</v>
      </c>
      <c r="G17" s="32">
        <v>110188.4</v>
      </c>
      <c r="H17" s="40">
        <f t="shared" si="0"/>
        <v>6.7000000000000004E-2</v>
      </c>
      <c r="I17" s="33">
        <f>F17-G17</f>
        <v>1545811.6</v>
      </c>
      <c r="J17" s="37">
        <v>110188.4</v>
      </c>
      <c r="K17" s="45">
        <f t="shared" si="2"/>
        <v>6.7000000000000004E-2</v>
      </c>
      <c r="L17" s="38">
        <v>109874.24000000001</v>
      </c>
      <c r="M17" s="48">
        <f t="shared" si="3"/>
        <v>6.6000000000000003E-2</v>
      </c>
      <c r="N17" s="33">
        <v>22671.81</v>
      </c>
    </row>
    <row r="18" spans="1:14" ht="20.100000000000001" customHeight="1" x14ac:dyDescent="0.2">
      <c r="A18" s="15"/>
      <c r="B18" s="19"/>
      <c r="C18" s="20" t="s">
        <v>19</v>
      </c>
      <c r="D18" s="31">
        <v>429000</v>
      </c>
      <c r="E18" s="31">
        <v>0</v>
      </c>
      <c r="F18" s="31">
        <v>429000</v>
      </c>
      <c r="G18" s="32">
        <v>27124.07</v>
      </c>
      <c r="H18" s="40">
        <f t="shared" si="0"/>
        <v>6.3E-2</v>
      </c>
      <c r="I18" s="33">
        <f t="shared" ref="I18:I27" si="4">F18-G18</f>
        <v>401875.93</v>
      </c>
      <c r="J18" s="37">
        <v>22144.47</v>
      </c>
      <c r="K18" s="45">
        <f t="shared" si="2"/>
        <v>5.1999999999999998E-2</v>
      </c>
      <c r="L18" s="38">
        <v>16103.86</v>
      </c>
      <c r="M18" s="48">
        <f t="shared" si="3"/>
        <v>3.7999999999999999E-2</v>
      </c>
      <c r="N18" s="33">
        <v>1093.8</v>
      </c>
    </row>
    <row r="19" spans="1:14" ht="20.100000000000001" customHeight="1" x14ac:dyDescent="0.2">
      <c r="A19" s="15"/>
      <c r="B19" s="19"/>
      <c r="C19" s="20" t="s">
        <v>20</v>
      </c>
      <c r="D19" s="31">
        <v>3962000</v>
      </c>
      <c r="E19" s="31">
        <v>300744.51</v>
      </c>
      <c r="F19" s="31">
        <v>3962000</v>
      </c>
      <c r="G19" s="32">
        <v>2510092.64</v>
      </c>
      <c r="H19" s="40">
        <f t="shared" si="0"/>
        <v>0.63400000000000001</v>
      </c>
      <c r="I19" s="33">
        <f>F19-G19-E19</f>
        <v>1151162.8499999999</v>
      </c>
      <c r="J19" s="37">
        <v>1122411.3899999999</v>
      </c>
      <c r="K19" s="45">
        <f t="shared" si="2"/>
        <v>0.28299999999999997</v>
      </c>
      <c r="L19" s="38">
        <v>904328.44</v>
      </c>
      <c r="M19" s="48">
        <f t="shared" si="3"/>
        <v>0.22800000000000001</v>
      </c>
      <c r="N19" s="33">
        <v>429873.89</v>
      </c>
    </row>
    <row r="20" spans="1:14" ht="20.100000000000001" customHeight="1" x14ac:dyDescent="0.2">
      <c r="A20" s="15"/>
      <c r="B20" s="19"/>
      <c r="C20" s="20" t="s">
        <v>21</v>
      </c>
      <c r="D20" s="31">
        <v>63000</v>
      </c>
      <c r="E20" s="31">
        <v>8497.16</v>
      </c>
      <c r="F20" s="31">
        <v>63000</v>
      </c>
      <c r="G20" s="32">
        <v>29242.32</v>
      </c>
      <c r="H20" s="40">
        <f t="shared" si="0"/>
        <v>0.46400000000000002</v>
      </c>
      <c r="I20" s="33">
        <f>F20-G20-E20</f>
        <v>25260.52</v>
      </c>
      <c r="J20" s="37">
        <v>14308.54</v>
      </c>
      <c r="K20" s="45">
        <f t="shared" si="2"/>
        <v>0.22700000000000001</v>
      </c>
      <c r="L20" s="38">
        <v>14308.54</v>
      </c>
      <c r="M20" s="48">
        <f t="shared" si="3"/>
        <v>0.22700000000000001</v>
      </c>
      <c r="N20" s="33">
        <v>2809.2</v>
      </c>
    </row>
    <row r="21" spans="1:14" ht="20.100000000000001" customHeight="1" x14ac:dyDescent="0.2">
      <c r="A21" s="15"/>
      <c r="B21" s="19"/>
      <c r="C21" s="20" t="s">
        <v>33</v>
      </c>
      <c r="D21" s="31">
        <v>2892000</v>
      </c>
      <c r="E21" s="31">
        <v>185397.95</v>
      </c>
      <c r="F21" s="31">
        <v>3692000</v>
      </c>
      <c r="G21" s="32">
        <v>3370183.57</v>
      </c>
      <c r="H21" s="40">
        <f t="shared" si="0"/>
        <v>0.91300000000000003</v>
      </c>
      <c r="I21" s="33">
        <f>F21-G21-E21</f>
        <v>136418.48000000016</v>
      </c>
      <c r="J21" s="37">
        <v>1326762.03</v>
      </c>
      <c r="K21" s="45">
        <f t="shared" si="2"/>
        <v>0.35899999999999999</v>
      </c>
      <c r="L21" s="38">
        <v>1037656.62</v>
      </c>
      <c r="M21" s="48">
        <f t="shared" si="3"/>
        <v>0.28100000000000003</v>
      </c>
      <c r="N21" s="33">
        <v>433536.6</v>
      </c>
    </row>
    <row r="22" spans="1:14" ht="20.100000000000001" customHeight="1" x14ac:dyDescent="0.2">
      <c r="A22" s="15"/>
      <c r="B22" s="19"/>
      <c r="C22" s="20" t="s">
        <v>34</v>
      </c>
      <c r="D22" s="31">
        <v>36919552</v>
      </c>
      <c r="E22" s="31">
        <v>2939316.56</v>
      </c>
      <c r="F22" s="31">
        <v>28714552</v>
      </c>
      <c r="G22" s="32">
        <v>16632915.49</v>
      </c>
      <c r="H22" s="40">
        <f t="shared" si="0"/>
        <v>0.57899999999999996</v>
      </c>
      <c r="I22" s="33">
        <f>F22-G22-E22</f>
        <v>9142319.9499999993</v>
      </c>
      <c r="J22" s="37">
        <v>6440299.8300000001</v>
      </c>
      <c r="K22" s="45">
        <f t="shared" si="2"/>
        <v>0.224</v>
      </c>
      <c r="L22" s="38">
        <v>6241885.3600000003</v>
      </c>
      <c r="M22" s="48">
        <f t="shared" si="3"/>
        <v>0.217</v>
      </c>
      <c r="N22" s="33">
        <v>1905438.76</v>
      </c>
    </row>
    <row r="23" spans="1:14" ht="20.100000000000001" customHeight="1" x14ac:dyDescent="0.2">
      <c r="A23" s="15"/>
      <c r="B23" s="19"/>
      <c r="C23" s="20" t="s">
        <v>39</v>
      </c>
      <c r="D23" s="31">
        <v>8668000</v>
      </c>
      <c r="E23" s="31">
        <v>639148.02</v>
      </c>
      <c r="F23" s="31">
        <v>16868000</v>
      </c>
      <c r="G23" s="32">
        <v>14398719.74</v>
      </c>
      <c r="H23" s="40">
        <f t="shared" si="0"/>
        <v>0.85399999999999998</v>
      </c>
      <c r="I23" s="33">
        <f>F23-G23-E23</f>
        <v>1830132.2399999998</v>
      </c>
      <c r="J23" s="37">
        <v>768472.41</v>
      </c>
      <c r="K23" s="45">
        <f t="shared" si="2"/>
        <v>4.5999999999999999E-2</v>
      </c>
      <c r="L23" s="38">
        <v>723414.62</v>
      </c>
      <c r="M23" s="48">
        <f t="shared" si="3"/>
        <v>4.2999999999999997E-2</v>
      </c>
      <c r="N23" s="33">
        <v>1228191.8500000001</v>
      </c>
    </row>
    <row r="24" spans="1:14" ht="20.100000000000001" customHeight="1" x14ac:dyDescent="0.2">
      <c r="A24" s="15"/>
      <c r="B24" s="19"/>
      <c r="C24" s="20" t="s">
        <v>22</v>
      </c>
      <c r="D24" s="31">
        <v>582756</v>
      </c>
      <c r="E24" s="31">
        <v>0</v>
      </c>
      <c r="F24" s="31">
        <f>D24-E24</f>
        <v>582756</v>
      </c>
      <c r="G24" s="32">
        <v>189211.68</v>
      </c>
      <c r="H24" s="40">
        <f t="shared" si="0"/>
        <v>0.32500000000000001</v>
      </c>
      <c r="I24" s="33">
        <f t="shared" si="4"/>
        <v>393544.32</v>
      </c>
      <c r="J24" s="37">
        <v>189211.68</v>
      </c>
      <c r="K24" s="45">
        <f t="shared" si="2"/>
        <v>0.32500000000000001</v>
      </c>
      <c r="L24" s="38">
        <v>156736.6</v>
      </c>
      <c r="M24" s="48">
        <f t="shared" si="3"/>
        <v>0.26900000000000002</v>
      </c>
      <c r="N24" s="33">
        <v>63102.96</v>
      </c>
    </row>
    <row r="25" spans="1:14" ht="20.100000000000001" customHeight="1" x14ac:dyDescent="0.2">
      <c r="A25" s="15"/>
      <c r="B25" s="19"/>
      <c r="C25" s="20" t="s">
        <v>23</v>
      </c>
      <c r="D25" s="31">
        <v>1682000</v>
      </c>
      <c r="E25" s="31">
        <v>0</v>
      </c>
      <c r="F25" s="31">
        <f>D25-E25</f>
        <v>1682000</v>
      </c>
      <c r="G25" s="32">
        <v>1359899.3</v>
      </c>
      <c r="H25" s="40">
        <f t="shared" si="0"/>
        <v>0.80900000000000005</v>
      </c>
      <c r="I25" s="33">
        <f t="shared" si="4"/>
        <v>322100.69999999995</v>
      </c>
      <c r="J25" s="37">
        <v>375192.03</v>
      </c>
      <c r="K25" s="45">
        <f t="shared" si="2"/>
        <v>0.223</v>
      </c>
      <c r="L25" s="38">
        <v>375192.03</v>
      </c>
      <c r="M25" s="48">
        <f t="shared" si="3"/>
        <v>0.223</v>
      </c>
      <c r="N25" s="33">
        <v>74823.179999999993</v>
      </c>
    </row>
    <row r="26" spans="1:14" ht="20.100000000000001" customHeight="1" x14ac:dyDescent="0.2">
      <c r="A26" s="15"/>
      <c r="B26" s="19"/>
      <c r="C26" s="20" t="s">
        <v>37</v>
      </c>
      <c r="D26" s="31">
        <v>0</v>
      </c>
      <c r="E26" s="31">
        <v>0</v>
      </c>
      <c r="F26" s="31">
        <v>5000</v>
      </c>
      <c r="G26" s="32">
        <v>458.91</v>
      </c>
      <c r="H26" s="40">
        <f t="shared" si="0"/>
        <v>9.1999999999999998E-2</v>
      </c>
      <c r="I26" s="33">
        <f t="shared" si="4"/>
        <v>4541.09</v>
      </c>
      <c r="J26" s="37">
        <v>458.91</v>
      </c>
      <c r="K26" s="45">
        <f t="shared" si="2"/>
        <v>9.1999999999999998E-2</v>
      </c>
      <c r="L26" s="38">
        <v>458.91</v>
      </c>
      <c r="M26" s="48">
        <f t="shared" si="3"/>
        <v>9.1999999999999998E-2</v>
      </c>
      <c r="N26" s="33">
        <v>0</v>
      </c>
    </row>
    <row r="27" spans="1:14" ht="20.100000000000001" customHeight="1" x14ac:dyDescent="0.2">
      <c r="A27" s="23"/>
      <c r="B27" s="21"/>
      <c r="C27" s="20" t="s">
        <v>28</v>
      </c>
      <c r="D27" s="31">
        <v>34600</v>
      </c>
      <c r="E27" s="31">
        <v>0</v>
      </c>
      <c r="F27" s="31">
        <f>D27-E27</f>
        <v>34600</v>
      </c>
      <c r="G27" s="32">
        <v>8316.6200000000008</v>
      </c>
      <c r="H27" s="40">
        <f t="shared" si="0"/>
        <v>0.24</v>
      </c>
      <c r="I27" s="33">
        <f t="shared" si="4"/>
        <v>26283.379999999997</v>
      </c>
      <c r="J27" s="37">
        <v>2412.61</v>
      </c>
      <c r="K27" s="45">
        <f t="shared" si="2"/>
        <v>7.0000000000000007E-2</v>
      </c>
      <c r="L27" s="38">
        <v>2247.17</v>
      </c>
      <c r="M27" s="48">
        <f t="shared" si="3"/>
        <v>6.5000000000000002E-2</v>
      </c>
      <c r="N27" s="33">
        <v>480.31</v>
      </c>
    </row>
    <row r="28" spans="1:14" ht="20.100000000000001" customHeight="1" x14ac:dyDescent="0.2">
      <c r="A28" s="24" t="s">
        <v>24</v>
      </c>
      <c r="B28" s="16"/>
      <c r="C28" s="16"/>
      <c r="D28" s="29">
        <f>D29</f>
        <v>150100</v>
      </c>
      <c r="E28" s="29">
        <f>E29</f>
        <v>6199758.9400000004</v>
      </c>
      <c r="F28" s="29">
        <f>F29</f>
        <v>6349860</v>
      </c>
      <c r="G28" s="29">
        <f>G29</f>
        <v>12332.73</v>
      </c>
      <c r="H28" s="42">
        <f t="shared" ref="H28:H33" si="5">ROUND(G28/F28,3)*1</f>
        <v>2E-3</v>
      </c>
      <c r="I28" s="29">
        <f>I29</f>
        <v>137768.32999999999</v>
      </c>
      <c r="J28" s="29">
        <f>J29</f>
        <v>12332.73</v>
      </c>
      <c r="K28" s="44">
        <f t="shared" si="2"/>
        <v>2E-3</v>
      </c>
      <c r="L28" s="29">
        <f>L29</f>
        <v>12332.73</v>
      </c>
      <c r="M28" s="44">
        <f>ROUND(L28/F28,3)*1</f>
        <v>2E-3</v>
      </c>
      <c r="N28" s="29">
        <f>N29</f>
        <v>24443.78</v>
      </c>
    </row>
    <row r="29" spans="1:14" s="3" customFormat="1" ht="20.100000000000001" customHeight="1" x14ac:dyDescent="0.25">
      <c r="A29" s="15"/>
      <c r="B29" s="49" t="s">
        <v>25</v>
      </c>
      <c r="C29" s="22"/>
      <c r="D29" s="30">
        <f>SUM(D30+D31+D32)</f>
        <v>150100</v>
      </c>
      <c r="E29" s="30">
        <f>SUM(E30+E31+E32)</f>
        <v>6199758.9400000004</v>
      </c>
      <c r="F29" s="30">
        <f>SUM(F30+F31+F32)</f>
        <v>6349860</v>
      </c>
      <c r="G29" s="30">
        <f>SUM(G30+G31+G32)</f>
        <v>12332.73</v>
      </c>
      <c r="H29" s="43">
        <f t="shared" si="5"/>
        <v>2E-3</v>
      </c>
      <c r="I29" s="30">
        <f>SUM(I30+I31+I32)</f>
        <v>137768.32999999999</v>
      </c>
      <c r="J29" s="30">
        <f>SUM(J30+J31+J32)</f>
        <v>12332.73</v>
      </c>
      <c r="K29" s="46">
        <f t="shared" si="2"/>
        <v>2E-3</v>
      </c>
      <c r="L29" s="30">
        <f>SUM(L30+L31+L32)</f>
        <v>12332.73</v>
      </c>
      <c r="M29" s="46">
        <f>ROUND(L29/F29,3)*1</f>
        <v>2E-3</v>
      </c>
      <c r="N29" s="30">
        <f>SUM(N30+N31+N32)</f>
        <v>24443.78</v>
      </c>
    </row>
    <row r="30" spans="1:14" ht="20.100000000000001" customHeight="1" x14ac:dyDescent="0.2">
      <c r="A30" s="15"/>
      <c r="B30" s="50"/>
      <c r="C30" s="20" t="s">
        <v>43</v>
      </c>
      <c r="D30" s="31">
        <v>50</v>
      </c>
      <c r="E30" s="31">
        <v>0</v>
      </c>
      <c r="F30" s="31">
        <f>D30-E30</f>
        <v>50</v>
      </c>
      <c r="G30" s="32">
        <v>0</v>
      </c>
      <c r="H30" s="40">
        <f t="shared" si="5"/>
        <v>0</v>
      </c>
      <c r="I30" s="33">
        <f>F30-G30</f>
        <v>50</v>
      </c>
      <c r="J30" s="37">
        <v>0</v>
      </c>
      <c r="K30" s="45">
        <f t="shared" si="2"/>
        <v>0</v>
      </c>
      <c r="L30" s="38">
        <v>0</v>
      </c>
      <c r="M30" s="48">
        <f>ROUND(L30/F30,3)*1</f>
        <v>0</v>
      </c>
      <c r="N30" s="33">
        <v>0</v>
      </c>
    </row>
    <row r="31" spans="1:14" ht="20.100000000000001" customHeight="1" x14ac:dyDescent="0.2">
      <c r="A31" s="15"/>
      <c r="B31" s="50"/>
      <c r="C31" s="20" t="s">
        <v>26</v>
      </c>
      <c r="D31" s="31">
        <v>150000</v>
      </c>
      <c r="E31" s="31">
        <v>6199758.9400000004</v>
      </c>
      <c r="F31" s="31">
        <v>6349760</v>
      </c>
      <c r="G31" s="32">
        <v>12332.73</v>
      </c>
      <c r="H31" s="40">
        <f t="shared" si="5"/>
        <v>2E-3</v>
      </c>
      <c r="I31" s="33">
        <v>137668.32999999999</v>
      </c>
      <c r="J31" s="37">
        <v>12332.73</v>
      </c>
      <c r="K31" s="45">
        <f t="shared" si="2"/>
        <v>2E-3</v>
      </c>
      <c r="L31" s="38">
        <v>12332.73</v>
      </c>
      <c r="M31" s="48">
        <f>ROUND(L31/F31,4)*1</f>
        <v>1.9E-3</v>
      </c>
      <c r="N31" s="33">
        <v>24443.78</v>
      </c>
    </row>
    <row r="32" spans="1:14" ht="20.100000000000001" customHeight="1" x14ac:dyDescent="0.2">
      <c r="A32" s="23"/>
      <c r="B32" s="51"/>
      <c r="C32" s="20" t="s">
        <v>41</v>
      </c>
      <c r="D32" s="31">
        <v>50</v>
      </c>
      <c r="E32" s="31">
        <v>0</v>
      </c>
      <c r="F32" s="31">
        <f>D32-E32</f>
        <v>50</v>
      </c>
      <c r="G32" s="32">
        <v>0</v>
      </c>
      <c r="H32" s="40">
        <f t="shared" si="5"/>
        <v>0</v>
      </c>
      <c r="I32" s="33">
        <f>F32-G32</f>
        <v>50</v>
      </c>
      <c r="J32" s="37">
        <v>0</v>
      </c>
      <c r="K32" s="45">
        <f t="shared" si="2"/>
        <v>0</v>
      </c>
      <c r="L32" s="38">
        <v>0</v>
      </c>
      <c r="M32" s="48">
        <f>ROUND(L32/F32,3)*1</f>
        <v>0</v>
      </c>
      <c r="N32" s="33">
        <v>0</v>
      </c>
    </row>
    <row r="33" spans="1:14" ht="20.100000000000001" customHeight="1" x14ac:dyDescent="0.2">
      <c r="A33" s="56" t="s">
        <v>27</v>
      </c>
      <c r="B33" s="57"/>
      <c r="C33" s="58"/>
      <c r="D33" s="39">
        <f>D8+D28</f>
        <v>120114645</v>
      </c>
      <c r="E33" s="52">
        <f>E8+E28</f>
        <v>10272863.140000001</v>
      </c>
      <c r="F33" s="52">
        <f>F8+F28</f>
        <v>128806903</v>
      </c>
      <c r="G33" s="39">
        <f>G8+G28</f>
        <v>66503750.409999989</v>
      </c>
      <c r="H33" s="41">
        <f t="shared" si="5"/>
        <v>0.51600000000000001</v>
      </c>
      <c r="I33" s="39">
        <f>I8+I28</f>
        <v>52030289.449999996</v>
      </c>
      <c r="J33" s="39">
        <f>J8+J28</f>
        <v>38227945.099999994</v>
      </c>
      <c r="K33" s="47">
        <f t="shared" si="2"/>
        <v>0.29699999999999999</v>
      </c>
      <c r="L33" s="39">
        <f>L8+L28</f>
        <v>33521956.549999997</v>
      </c>
      <c r="M33" s="47">
        <f>ROUND(L33/F33,3)*1</f>
        <v>0.26</v>
      </c>
      <c r="N33" s="39">
        <f>N8+N28</f>
        <v>8212846.9300000006</v>
      </c>
    </row>
    <row r="34" spans="1:14" x14ac:dyDescent="0.2">
      <c r="A34" s="28" t="s">
        <v>38</v>
      </c>
      <c r="E34" s="59">
        <f>E33+F33</f>
        <v>139079766.13999999</v>
      </c>
      <c r="F34" s="60"/>
    </row>
  </sheetData>
  <mergeCells count="3">
    <mergeCell ref="A6:C6"/>
    <mergeCell ref="A33:C33"/>
    <mergeCell ref="E34:F34"/>
  </mergeCells>
  <pageMargins left="0" right="0" top="0" bottom="0" header="0" footer="0"/>
  <pageSetup paperSize="9" scale="6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104775</xdr:rowOff>
              </from>
              <to>
                <xdr:col>2</xdr:col>
                <xdr:colOff>323850</xdr:colOff>
                <xdr:row>3</xdr:row>
                <xdr:rowOff>180975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SPassos</dc:creator>
  <cp:lastModifiedBy>Claudia Possan Foschiera</cp:lastModifiedBy>
  <cp:lastPrinted>2017-10-17T13:01:38Z</cp:lastPrinted>
  <dcterms:created xsi:type="dcterms:W3CDTF">2015-03-24T18:37:33Z</dcterms:created>
  <dcterms:modified xsi:type="dcterms:W3CDTF">2021-08-11T20:09:15Z</dcterms:modified>
</cp:coreProperties>
</file>