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9CC5CEE2-4022-49EF-A755-77516B824C34}" xr6:coauthVersionLast="47" xr6:coauthVersionMax="47" xr10:uidLastSave="{00000000-0000-0000-0000-000000000000}"/>
  <bookViews>
    <workbookView xWindow="-120" yWindow="-120" windowWidth="20730" windowHeight="11160"/>
  </bookViews>
  <sheets>
    <sheet name="2021" sheetId="5" r:id="rId1"/>
  </sheets>
  <definedNames>
    <definedName name="_xlnm.Print_Area" localSheetId="0">'2021'!$B$1:$AD$34</definedName>
  </definedNames>
  <calcPr calcId="191029"/>
</workbook>
</file>

<file path=xl/calcChain.xml><?xml version="1.0" encoding="utf-8"?>
<calcChain xmlns="http://schemas.openxmlformats.org/spreadsheetml/2006/main">
  <c r="N25" i="5" l="1"/>
  <c r="N24" i="5"/>
  <c r="AD24" i="5"/>
  <c r="N13" i="5"/>
  <c r="L30" i="5"/>
  <c r="N30" i="5" s="1"/>
  <c r="L25" i="5"/>
  <c r="AD25" i="5" s="1"/>
  <c r="L21" i="5"/>
  <c r="L19" i="5"/>
  <c r="L16" i="5"/>
  <c r="N16" i="5" s="1"/>
  <c r="AD16" i="5" s="1"/>
  <c r="J23" i="5"/>
  <c r="J21" i="5"/>
  <c r="N21" i="5" s="1"/>
  <c r="AD21" i="5" s="1"/>
  <c r="J19" i="5"/>
  <c r="N19" i="5" s="1"/>
  <c r="AD19" i="5" s="1"/>
  <c r="J18" i="5"/>
  <c r="L18" i="5" s="1"/>
  <c r="J17" i="5"/>
  <c r="L17" i="5" s="1"/>
  <c r="J15" i="5"/>
  <c r="J11" i="5"/>
  <c r="H23" i="5"/>
  <c r="H22" i="5"/>
  <c r="J22" i="5" s="1"/>
  <c r="H20" i="5"/>
  <c r="H15" i="5"/>
  <c r="H14" i="5"/>
  <c r="J14" i="5" s="1"/>
  <c r="H11" i="5"/>
  <c r="L11" i="5" s="1"/>
  <c r="H10" i="5"/>
  <c r="H9" i="5"/>
  <c r="H8" i="5"/>
  <c r="Z28" i="5"/>
  <c r="Z27" i="5"/>
  <c r="AD29" i="5"/>
  <c r="AB28" i="5"/>
  <c r="AB27" i="5"/>
  <c r="F7" i="5"/>
  <c r="F6" i="5" s="1"/>
  <c r="F12" i="5"/>
  <c r="H28" i="5"/>
  <c r="H27" i="5" s="1"/>
  <c r="F28" i="5"/>
  <c r="F27" i="5" s="1"/>
  <c r="AD26" i="5"/>
  <c r="Z12" i="5"/>
  <c r="Z6" i="5"/>
  <c r="Z31" i="5"/>
  <c r="J28" i="5"/>
  <c r="J27" i="5" s="1"/>
  <c r="L28" i="5"/>
  <c r="L27" i="5" s="1"/>
  <c r="P28" i="5"/>
  <c r="P27" i="5"/>
  <c r="R28" i="5"/>
  <c r="R27" i="5" s="1"/>
  <c r="P7" i="5"/>
  <c r="P6" i="5" s="1"/>
  <c r="P31" i="5" s="1"/>
  <c r="AD13" i="5"/>
  <c r="R12" i="5"/>
  <c r="P12" i="5"/>
  <c r="T7" i="5"/>
  <c r="R7" i="5"/>
  <c r="R6" i="5" s="1"/>
  <c r="T28" i="5"/>
  <c r="T27" i="5"/>
  <c r="T31" i="5" s="1"/>
  <c r="X7" i="5"/>
  <c r="X6" i="5" s="1"/>
  <c r="V28" i="5"/>
  <c r="V27" i="5"/>
  <c r="V31" i="5" s="1"/>
  <c r="X28" i="5"/>
  <c r="X27" i="5" s="1"/>
  <c r="X31" i="5" s="1"/>
  <c r="V12" i="5"/>
  <c r="V7" i="5"/>
  <c r="X12" i="5"/>
  <c r="T12" i="5"/>
  <c r="T6" i="5"/>
  <c r="V6" i="5"/>
  <c r="Z7" i="5"/>
  <c r="AB12" i="5"/>
  <c r="AB7" i="5"/>
  <c r="AB6" i="5"/>
  <c r="AB31" i="5"/>
  <c r="H7" i="5"/>
  <c r="AD17" i="5" l="1"/>
  <c r="L14" i="5"/>
  <c r="N14" i="5" s="1"/>
  <c r="AD30" i="5"/>
  <c r="AD28" i="5" s="1"/>
  <c r="AD27" i="5" s="1"/>
  <c r="N28" i="5"/>
  <c r="N27" i="5" s="1"/>
  <c r="AD11" i="5"/>
  <c r="R31" i="5"/>
  <c r="F31" i="5"/>
  <c r="N22" i="5"/>
  <c r="AD22" i="5" s="1"/>
  <c r="N17" i="5"/>
  <c r="L22" i="5"/>
  <c r="J8" i="5"/>
  <c r="L23" i="5"/>
  <c r="N18" i="5"/>
  <c r="AD18" i="5" s="1"/>
  <c r="N11" i="5"/>
  <c r="H12" i="5"/>
  <c r="H6" i="5" s="1"/>
  <c r="H31" i="5" s="1"/>
  <c r="J9" i="5"/>
  <c r="J20" i="5"/>
  <c r="L20" i="5" s="1"/>
  <c r="J10" i="5"/>
  <c r="L15" i="5"/>
  <c r="J12" i="5" l="1"/>
  <c r="AD20" i="5"/>
  <c r="N15" i="5"/>
  <c r="AD15" i="5" s="1"/>
  <c r="N9" i="5"/>
  <c r="N20" i="5"/>
  <c r="L9" i="5"/>
  <c r="AD9" i="5" s="1"/>
  <c r="J7" i="5"/>
  <c r="N10" i="5"/>
  <c r="L8" i="5"/>
  <c r="L7" i="5" s="1"/>
  <c r="N23" i="5"/>
  <c r="AD23" i="5" s="1"/>
  <c r="L12" i="5"/>
  <c r="AD14" i="5"/>
  <c r="L10" i="5"/>
  <c r="N12" i="5" l="1"/>
  <c r="L6" i="5"/>
  <c r="L31" i="5" s="1"/>
  <c r="AD10" i="5"/>
  <c r="J6" i="5"/>
  <c r="J31" i="5" s="1"/>
  <c r="N8" i="5"/>
  <c r="N7" i="5" s="1"/>
  <c r="N6" i="5" s="1"/>
  <c r="N31" i="5" s="1"/>
  <c r="AD12" i="5"/>
  <c r="AD8" i="5" l="1"/>
  <c r="AD7" i="5" s="1"/>
  <c r="AD6" i="5" s="1"/>
  <c r="AD31" i="5" s="1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<sst xmlns="http://schemas.openxmlformats.org/spreadsheetml/2006/main" count="45" uniqueCount="45">
  <si>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</si>
  <si>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</si>
  <si>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</si>
  <si>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</si>
  <si>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</si>
  <si>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</si>
  <si>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</si>
  <si>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</si>
  <si>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</si>
  <si>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</si>
  <si>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</si>
  <si>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</si>
  <si>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</si>
  <si>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</si>
  <si>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</si>
  <si>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</si>
  <si>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</si>
  <si>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</si>
  <si>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</si>
  <si>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</si>
  <si>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</si>
  <si>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</si>
  <si>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</si>
  <si>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</si>
  <si>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</si>
  <si>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</si>
  <si>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</si>
  <si>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</si>
  <si>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</si>
  <si>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</si>
  <si>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</si>
  <si>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</si>
  <si>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</si>
  <si>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</si>
  <si>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</si>
  <si>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</si>
  <si>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</si>
  <si>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</si>
  <si>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</si>
  <si>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</si>
  <si>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</si>
  <si>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</si>
  <si>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</si>
  <si>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2021</t>
  </si>
  <si>
    <t>Data Atualizacao :  01/05/2021 a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</si>
</sst>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2A076B3-D1CE-49D3-880D-945100D92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73D1157-C13A-4B8C-92B1-00D90B608C27}"/>
            </a:ext>
          </a:extLst>
        </xdr:cNvPr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162" name="Imagem 3">
          <a:extLst>
            <a:ext uri="{FF2B5EF4-FFF2-40B4-BE49-F238E27FC236}">
              <a16:creationId xmlns:a16="http://schemas.microsoft.com/office/drawing/2014/main" id="{BFEA82BE-12AD-4B5B-8326-E9ACC762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3125" y="266700"/>
          <a:ext cx="18859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AD31" sqref="AD3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2" customWidth="1"/>
    <col min="18" max="18" width="15.7109375" customWidth="1"/>
    <col min="19" max="19" width="1.85546875" customWidth="1"/>
    <col min="20" max="20" width="15.7109375" customWidth="1"/>
    <col min="21" max="21" width="1.5703125" customWidth="1"/>
    <col min="22" max="22" width="15.7109375" customWidth="1"/>
    <col min="23" max="23" width="1.85546875" customWidth="1"/>
    <col min="24" max="24" width="15.7109375" customWidth="1"/>
    <col min="25" max="25" width="1.85546875" customWidth="1"/>
    <col min="26" max="26" width="15.5703125" customWidth="1"/>
    <col min="27" max="27" width="1.85546875" customWidth="1"/>
    <col min="28" max="28" width="15.5703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4091573.31</v>
      </c>
      <c r="G6" s="13"/>
      <c r="H6" s="29">
        <f>H7+H12</f>
        <v>6784748.4699999997</v>
      </c>
      <c r="I6" s="13"/>
      <c r="J6" s="29">
        <f>J7+J12</f>
        <v>6664304.2700000005</v>
      </c>
      <c r="K6" s="13"/>
      <c r="L6" s="29">
        <f>L7+L12</f>
        <v>7069430.1899999995</v>
      </c>
      <c r="M6" s="13"/>
      <c r="N6" s="29">
        <f>N7+N12</f>
        <v>6692746.4899999984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31302802.729999997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3631040.67</v>
      </c>
      <c r="G7" s="14"/>
      <c r="H7" s="27">
        <f>H8+H9+H10+H11</f>
        <v>5026553.93</v>
      </c>
      <c r="I7" s="14"/>
      <c r="J7" s="27">
        <f>J8+J9+J10+J11</f>
        <v>4750963.1400000006</v>
      </c>
      <c r="K7" s="14"/>
      <c r="L7" s="27">
        <f>L8+L9+L10+L11</f>
        <v>4697863.919999999</v>
      </c>
      <c r="M7" s="14"/>
      <c r="N7" s="27">
        <f>N8+N9+N10+N11</f>
        <v>4560152.8599999994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22666574.52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15730.56</v>
      </c>
      <c r="G8" s="19"/>
      <c r="H8" s="18">
        <f>29928.76-F8</f>
        <v>14198.199999999999</v>
      </c>
      <c r="I8" s="19"/>
      <c r="J8" s="18">
        <f>43498.34-F8-H8</f>
        <v>13569.58</v>
      </c>
      <c r="K8" s="19"/>
      <c r="L8" s="20">
        <f>59840.24-F8-H8-J8</f>
        <v>16341.900000000003</v>
      </c>
      <c r="M8" s="19"/>
      <c r="N8" s="20">
        <f>74544.06-F8-H8-J8-L8</f>
        <v>14703.819999999998</v>
      </c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74544.06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3327471.53</v>
      </c>
      <c r="G9" s="19"/>
      <c r="H9" s="18">
        <f>6525212.25-F9</f>
        <v>3197740.72</v>
      </c>
      <c r="I9" s="19"/>
      <c r="J9" s="18">
        <f>10219773.72-F9-H9</f>
        <v>3694561.4700000011</v>
      </c>
      <c r="K9" s="19"/>
      <c r="L9" s="20">
        <f>13709966.99-F9-H9-J9</f>
        <v>3490193.2699999991</v>
      </c>
      <c r="M9" s="19"/>
      <c r="N9" s="20">
        <f>17197348.88-F9-H9-J9-L9</f>
        <v>3487381.8899999992</v>
      </c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17197348.879999999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287424.74</v>
      </c>
      <c r="G10" s="19"/>
      <c r="H10" s="18">
        <f>2101987.23-F10</f>
        <v>1814562.49</v>
      </c>
      <c r="I10" s="19"/>
      <c r="J10" s="18">
        <f>3143941.05-F10-H10</f>
        <v>1041953.8199999996</v>
      </c>
      <c r="K10" s="19"/>
      <c r="L10" s="20">
        <f>4239385.77-F10-H10-J10</f>
        <v>1095444.7199999995</v>
      </c>
      <c r="M10" s="19"/>
      <c r="N10" s="20">
        <f>5297412.62-F10-H10-J10-L10</f>
        <v>1058026.8500000008</v>
      </c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5297412.62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413.84</v>
      </c>
      <c r="G11" s="19"/>
      <c r="H11" s="18">
        <f>466.36-F11</f>
        <v>52.520000000000039</v>
      </c>
      <c r="I11" s="19"/>
      <c r="J11" s="18">
        <f>1344.63-F11-H11</f>
        <v>878.27000000000021</v>
      </c>
      <c r="K11" s="19"/>
      <c r="L11" s="20">
        <f>97228.66-F11-H11-J11</f>
        <v>95884.03</v>
      </c>
      <c r="M11" s="19"/>
      <c r="N11" s="20">
        <f>97268.96-F11-H11-J11-L11</f>
        <v>40.30000000000291</v>
      </c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97268.96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460532.64000000007</v>
      </c>
      <c r="G12" s="23"/>
      <c r="H12" s="32">
        <f>SUM(H13:H26)</f>
        <v>1758194.5399999998</v>
      </c>
      <c r="I12" s="23"/>
      <c r="J12" s="32">
        <f>SUM(J13:J26)</f>
        <v>1913341.1300000001</v>
      </c>
      <c r="K12" s="23"/>
      <c r="L12" s="32">
        <f>SUM(L13:L26)</f>
        <v>2371566.2700000005</v>
      </c>
      <c r="M12" s="23"/>
      <c r="N12" s="32">
        <f>SUM(N13:N26)</f>
        <v>2132593.6299999994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8636228.209999999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6767.93</v>
      </c>
      <c r="M13" s="19"/>
      <c r="N13" s="18">
        <f>6767.93-F13-H13-J13-L13</f>
        <v>0</v>
      </c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6767.93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21840.86</v>
      </c>
      <c r="G14" s="19"/>
      <c r="H14" s="18">
        <f>41221.72-F14</f>
        <v>19380.86</v>
      </c>
      <c r="I14" s="19"/>
      <c r="J14" s="18">
        <f>61452.88-F14-H14</f>
        <v>20231.159999999996</v>
      </c>
      <c r="K14" s="19"/>
      <c r="L14" s="18">
        <f>80232.9-F14-H14-J14</f>
        <v>18780.019999999997</v>
      </c>
      <c r="M14" s="19"/>
      <c r="N14" s="20">
        <f>100156.42-F14-H14-J14-L14</f>
        <v>19923.520000000004</v>
      </c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100156.42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9181.9599999999991</v>
      </c>
      <c r="G15" s="19"/>
      <c r="H15" s="18">
        <f>40424.86-F15</f>
        <v>31242.9</v>
      </c>
      <c r="I15" s="19"/>
      <c r="J15" s="18">
        <f>54702.19-F15-H15</f>
        <v>14277.330000000002</v>
      </c>
      <c r="K15" s="19"/>
      <c r="L15" s="20">
        <f>58821.33-F15-H15-J15</f>
        <v>4119.1399999999994</v>
      </c>
      <c r="M15" s="19"/>
      <c r="N15" s="20">
        <f>81720.96-F15-H15-J15-L15</f>
        <v>22899.629999999997</v>
      </c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81720.959999999992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v>0</v>
      </c>
      <c r="I16" s="19"/>
      <c r="J16" s="18">
        <v>6685.09</v>
      </c>
      <c r="K16" s="19"/>
      <c r="L16" s="20">
        <f>13146.78-J16</f>
        <v>6461.6900000000005</v>
      </c>
      <c r="M16" s="19"/>
      <c r="N16" s="20">
        <f>16103.86-F16-H16-J16-L16</f>
        <v>2957.08</v>
      </c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16103.86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0</v>
      </c>
      <c r="G17" s="19"/>
      <c r="H17" s="18">
        <v>214844.74</v>
      </c>
      <c r="I17" s="19"/>
      <c r="J17" s="18">
        <f>437864.15-H17</f>
        <v>223019.41000000003</v>
      </c>
      <c r="K17" s="19"/>
      <c r="L17" s="20">
        <f>660912.18-H17-J17</f>
        <v>223048.03000000003</v>
      </c>
      <c r="M17" s="19"/>
      <c r="N17" s="20">
        <f>893933.07-F17-H17-J17-L17</f>
        <v>233020.8899999999</v>
      </c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893933.07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v>2747.91</v>
      </c>
      <c r="I18" s="19"/>
      <c r="J18" s="18">
        <f>5637.85-H18</f>
        <v>2889.9400000000005</v>
      </c>
      <c r="K18" s="19"/>
      <c r="L18" s="20">
        <f>8570.83-H18-J18</f>
        <v>2932.9799999999996</v>
      </c>
      <c r="M18" s="19"/>
      <c r="N18" s="18">
        <f>11452.38-F18-H18-J18-L18</f>
        <v>2881.5499999999993</v>
      </c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11452.38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227296.74</v>
      </c>
      <c r="I19" s="19"/>
      <c r="J19" s="18">
        <f>454593.48-H19</f>
        <v>227296.74</v>
      </c>
      <c r="K19" s="19"/>
      <c r="L19" s="18">
        <f>681918.64-H19-J19</f>
        <v>227325.16000000003</v>
      </c>
      <c r="M19" s="19"/>
      <c r="N19" s="18">
        <f>1010740.43-F19-H19-J19-L19</f>
        <v>328821.79000000004</v>
      </c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1010740.43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400108.7</v>
      </c>
      <c r="G20" s="19"/>
      <c r="H20" s="18">
        <f>1285746.63-F20</f>
        <v>885637.92999999993</v>
      </c>
      <c r="I20" s="19"/>
      <c r="J20" s="18">
        <f>2485907.42-F20-H20</f>
        <v>1200160.79</v>
      </c>
      <c r="K20" s="19"/>
      <c r="L20" s="20">
        <f>4086701.25-F20-H20-J20</f>
        <v>1600793.83</v>
      </c>
      <c r="M20" s="19"/>
      <c r="N20" s="20">
        <f>5328052.31-F20-H20-J20-L20</f>
        <v>1241351.0599999996</v>
      </c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5328052.3099999996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285025.46999999997</v>
      </c>
      <c r="I21" s="19"/>
      <c r="J21" s="18">
        <f>404910.65-H21</f>
        <v>119885.18000000005</v>
      </c>
      <c r="K21" s="19"/>
      <c r="L21" s="20">
        <f>562180.56-H21-J21</f>
        <v>157269.91000000003</v>
      </c>
      <c r="M21" s="19"/>
      <c r="N21" s="20">
        <f>723388.2-F21-H21-J21-L21</f>
        <v>161207.6399999999</v>
      </c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723388.2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28693.34</v>
      </c>
      <c r="G22" s="19"/>
      <c r="H22" s="18">
        <f>59495.98-F22</f>
        <v>30802.640000000003</v>
      </c>
      <c r="I22" s="19"/>
      <c r="J22" s="18">
        <f>91030.47-F22-H22</f>
        <v>31534.49</v>
      </c>
      <c r="K22" s="19"/>
      <c r="L22" s="20">
        <f>124013.14-F22-H22-J22</f>
        <v>32982.67</v>
      </c>
      <c r="M22" s="19"/>
      <c r="N22" s="20">
        <f>156736.6-F22-H22-J22-L22</f>
        <v>32723.460000000006</v>
      </c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156736.6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707.78</v>
      </c>
      <c r="G23" s="19"/>
      <c r="H23" s="18">
        <f>61923.13-F23</f>
        <v>61215.35</v>
      </c>
      <c r="I23" s="19"/>
      <c r="J23" s="18">
        <f>128369.55-F23-H23</f>
        <v>66446.420000000013</v>
      </c>
      <c r="K23" s="19"/>
      <c r="L23" s="18">
        <f>218819.96-F23-H23-J23</f>
        <v>90450.409999999974</v>
      </c>
      <c r="M23" s="19"/>
      <c r="N23" s="18">
        <f>304469.97-F23-H23-J23-L23</f>
        <v>85650.009999999951</v>
      </c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304469.96999999997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0</v>
      </c>
      <c r="G24" s="19"/>
      <c r="H24" s="18">
        <v>0</v>
      </c>
      <c r="I24" s="19"/>
      <c r="J24" s="18">
        <v>0</v>
      </c>
      <c r="K24" s="19"/>
      <c r="L24" s="18">
        <v>458.91</v>
      </c>
      <c r="M24" s="19"/>
      <c r="N24" s="18">
        <f>458.91-L24</f>
        <v>0</v>
      </c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458.91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0</v>
      </c>
      <c r="G25" s="19"/>
      <c r="H25" s="18">
        <v>0</v>
      </c>
      <c r="I25" s="19"/>
      <c r="J25" s="18">
        <v>914.58</v>
      </c>
      <c r="K25" s="19"/>
      <c r="L25" s="20">
        <f>1090.17-J25</f>
        <v>175.59000000000003</v>
      </c>
      <c r="M25" s="19"/>
      <c r="N25" s="20">
        <f>2247.17-F25-H25-J25-L25</f>
        <v>1157</v>
      </c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2247.17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2132.73</v>
      </c>
      <c r="K27" s="40"/>
      <c r="L27" s="39">
        <f>L28</f>
        <v>10200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12332.73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2132.73</v>
      </c>
      <c r="K28" s="23"/>
      <c r="L28" s="27">
        <f>L29+L30</f>
        <v>10200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12332.73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2132.73</v>
      </c>
      <c r="K30" s="19"/>
      <c r="L30" s="20">
        <f>12332.73-J30</f>
        <v>10200</v>
      </c>
      <c r="M30" s="19"/>
      <c r="N30" s="20">
        <f>12332.73-J30-L30</f>
        <v>0</v>
      </c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12332.73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4091573.31</v>
      </c>
      <c r="G31" s="37"/>
      <c r="H31" s="35">
        <f>H27+H6</f>
        <v>6784748.4699999997</v>
      </c>
      <c r="I31" s="37"/>
      <c r="J31" s="35">
        <f>J27+J6</f>
        <v>6666437.0000000009</v>
      </c>
      <c r="K31" s="37"/>
      <c r="L31" s="35">
        <f>L27+L6</f>
        <v>7079630.1899999995</v>
      </c>
      <c r="M31" s="37"/>
      <c r="N31" s="35">
        <f>N27+N6</f>
        <v>6692746.4899999984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31315135.459999997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2019-09-23T13:32:46Z</cp:lastPrinted>
  <dcterms:created xsi:type="dcterms:W3CDTF">2013-05-17T13:48:56Z</dcterms:created>
  <dcterms:modified xsi:type="dcterms:W3CDTF">2021-08-11T20:09:32Z</dcterms:modified>
</cp:coreProperties>
</file>